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FORMA" sheetId="1" r:id="rId1"/>
  </sheets>
  <definedNames>
    <definedName name="_xlnm.Print_Area" localSheetId="0">'REFORMA'!$A$1:$J$142</definedName>
    <definedName name="_xlnm.Print_Titles" localSheetId="0">'REFORMA'!$7:$8</definedName>
  </definedNames>
  <calcPr fullCalcOnLoad="1"/>
</workbook>
</file>

<file path=xl/sharedStrings.xml><?xml version="1.0" encoding="utf-8"?>
<sst xmlns="http://schemas.openxmlformats.org/spreadsheetml/2006/main" count="351" uniqueCount="251">
  <si>
    <t>Item</t>
  </si>
  <si>
    <t>Descrição dos Serviços</t>
  </si>
  <si>
    <t>PINTURA</t>
  </si>
  <si>
    <t>1.1</t>
  </si>
  <si>
    <t>1.2</t>
  </si>
  <si>
    <t>1.3</t>
  </si>
  <si>
    <t>2.1</t>
  </si>
  <si>
    <t>Demolição das alvenarias</t>
  </si>
  <si>
    <t>ESTRUTURA</t>
  </si>
  <si>
    <t>INSTALAÇÕES ELÉTRICAS</t>
  </si>
  <si>
    <t>REVESTIMENTOS</t>
  </si>
  <si>
    <t>PAVIMENTAÇÃO</t>
  </si>
  <si>
    <t>ESQUADRIAS</t>
  </si>
  <si>
    <t>2.2</t>
  </si>
  <si>
    <t>2.4</t>
  </si>
  <si>
    <t>2.5</t>
  </si>
  <si>
    <t>3.1</t>
  </si>
  <si>
    <t>m2</t>
  </si>
  <si>
    <t>SERVIÇOS INICIAIS E GERAIS</t>
  </si>
  <si>
    <t>2.6</t>
  </si>
  <si>
    <t>7.1</t>
  </si>
  <si>
    <t>IMPERMEABILIZAÇÕES</t>
  </si>
  <si>
    <t>m²</t>
  </si>
  <si>
    <t>12.1</t>
  </si>
  <si>
    <t>m</t>
  </si>
  <si>
    <t>Custo Mão-de-obra</t>
  </si>
  <si>
    <t>Qdade</t>
  </si>
  <si>
    <t>Un.</t>
  </si>
  <si>
    <t>Custo - Materiais</t>
  </si>
  <si>
    <t>Unitário</t>
  </si>
  <si>
    <t>Sub-total</t>
  </si>
  <si>
    <t>Total</t>
  </si>
  <si>
    <t>CUSTO TOTAL</t>
  </si>
  <si>
    <t>un</t>
  </si>
  <si>
    <t>9.1</t>
  </si>
  <si>
    <t>9.4</t>
  </si>
  <si>
    <t>9.5</t>
  </si>
  <si>
    <t>9.6</t>
  </si>
  <si>
    <t>9.7</t>
  </si>
  <si>
    <t>9.8</t>
  </si>
  <si>
    <t>9.10</t>
  </si>
  <si>
    <t>9.11</t>
  </si>
  <si>
    <t>9.12</t>
  </si>
  <si>
    <t>9.13</t>
  </si>
  <si>
    <t>4.1</t>
  </si>
  <si>
    <t>2.7</t>
  </si>
  <si>
    <t>ORÇAMENTO BASE</t>
  </si>
  <si>
    <t>Total Item</t>
  </si>
  <si>
    <t>Porta interna 80x210cm, com ferragens, completa</t>
  </si>
  <si>
    <t>INSTALAÇÕES PARA REDE LOCAL E TELEFONIA</t>
  </si>
  <si>
    <t>OUTROS</t>
  </si>
  <si>
    <t>Limpeza final</t>
  </si>
  <si>
    <t>m³</t>
  </si>
  <si>
    <t xml:space="preserve">Despesas iniciais (alvará de construção, taxas e impostos) </t>
  </si>
  <si>
    <t>a base de cimentos especiais, aditivos minerais e resina acrílica),</t>
  </si>
  <si>
    <t>REFORMA JUSTIÇA ELEITORAL EM CRICIÚMA</t>
  </si>
  <si>
    <t>Casa da Cidadania</t>
  </si>
  <si>
    <t>Meias paredes</t>
  </si>
  <si>
    <t>Demolição de reboco</t>
  </si>
  <si>
    <t>Retirada de piso vinílico</t>
  </si>
  <si>
    <t>Retirada de forra de madeira</t>
  </si>
  <si>
    <t>2.8</t>
  </si>
  <si>
    <t>2.10</t>
  </si>
  <si>
    <t>Remoção de pavimentação de tacos de madeira</t>
  </si>
  <si>
    <t>5.1</t>
  </si>
  <si>
    <t>Chapisco e reboco desempenado</t>
  </si>
  <si>
    <t>7.2</t>
  </si>
  <si>
    <t>Cimentado/base para pavimentação colada</t>
  </si>
  <si>
    <t>Aplicação de 1 demão de  selador</t>
  </si>
  <si>
    <t xml:space="preserve">Aplicação de 3 demãos tinta acrílica fosca branca </t>
  </si>
  <si>
    <t xml:space="preserve">Aplicação de 3 demãos tinta acrílica fosca da mistura das cores branca (60%) e palha (40%) </t>
  </si>
  <si>
    <t>Raspagem da pintura antiga das janelas</t>
  </si>
  <si>
    <t>Pintura com zarcão 2 demãos (janelas)</t>
  </si>
  <si>
    <t>Pintura Grafite 2 demãos superfície metálica (janelas)</t>
  </si>
  <si>
    <t>PERSIANAS VERTICAIS</t>
  </si>
  <si>
    <t>Remoção de vidros em esquadrias de ferro</t>
  </si>
  <si>
    <t>Placa da obra pintada e fixada em estrutura de madeira</t>
  </si>
  <si>
    <t>1.4</t>
  </si>
  <si>
    <t>1.5</t>
  </si>
  <si>
    <t>Limpeza permanente da obra</t>
  </si>
  <si>
    <t>1.6</t>
  </si>
  <si>
    <t>Transporte de entulho por caminhão</t>
  </si>
  <si>
    <t>Locação da obra</t>
  </si>
  <si>
    <t>PAREDES PAINÉIS E ESQUADRIAS</t>
  </si>
  <si>
    <t>Alvenaria  - tijolo 6 furos 15 cm</t>
  </si>
  <si>
    <t>6.1</t>
  </si>
  <si>
    <t>6.2</t>
  </si>
  <si>
    <t>7.3</t>
  </si>
  <si>
    <t>8.4</t>
  </si>
  <si>
    <t>8.9</t>
  </si>
  <si>
    <t>8.10</t>
  </si>
  <si>
    <t>8.14</t>
  </si>
  <si>
    <t>8.15</t>
  </si>
  <si>
    <t>8.17</t>
  </si>
  <si>
    <t>8.18</t>
  </si>
  <si>
    <t>8.22</t>
  </si>
  <si>
    <t>8.23</t>
  </si>
  <si>
    <t>8.27</t>
  </si>
  <si>
    <t>10.1</t>
  </si>
  <si>
    <t>10.2</t>
  </si>
  <si>
    <t>10.3</t>
  </si>
  <si>
    <t>10.4</t>
  </si>
  <si>
    <t>10.5</t>
  </si>
  <si>
    <t>10.6</t>
  </si>
  <si>
    <t>10.7</t>
  </si>
  <si>
    <t>11.1</t>
  </si>
  <si>
    <t xml:space="preserve">Recuperação da massa de vedação das janelas </t>
  </si>
  <si>
    <t>Soleira em granito do tipo Arabesco bege, acabamento polido, 30 cm</t>
  </si>
  <si>
    <t>Colocação de caixilhos e vistas para aparelhos de ar-condicionado</t>
  </si>
  <si>
    <r>
      <t>m</t>
    </r>
    <r>
      <rPr>
        <sz val="10"/>
        <color indexed="57"/>
        <rFont val="Arial"/>
        <family val="2"/>
      </rPr>
      <t>²</t>
    </r>
  </si>
  <si>
    <t>Vidros 4mm a serem instalados nas janelas</t>
  </si>
  <si>
    <t>5.2</t>
  </si>
  <si>
    <t>5.3</t>
  </si>
  <si>
    <t>5.4</t>
  </si>
  <si>
    <t>5.5</t>
  </si>
  <si>
    <t>Remoção e reinstalação de armário embutido</t>
  </si>
  <si>
    <t>5.6</t>
  </si>
  <si>
    <t>10.8</t>
  </si>
  <si>
    <t>Regularização das paredes com aplicação de massa PVA</t>
  </si>
  <si>
    <t>10.9</t>
  </si>
  <si>
    <t>Aplicação de 1 demão de  selador em armário embutido (interior e exterior)</t>
  </si>
  <si>
    <t>Persianas verticais na cor palha com bandô em PVC revestido com mesmo tecido das lâminas</t>
  </si>
  <si>
    <t>l</t>
  </si>
  <si>
    <t xml:space="preserve">Rasgos para passagem de novos eletrodutos </t>
  </si>
  <si>
    <t>Eletroduto PVC rígido rosqueável Ø 2´´</t>
  </si>
  <si>
    <t>9.2</t>
  </si>
  <si>
    <t>9.3</t>
  </si>
  <si>
    <t>9.9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</si>
  <si>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</si>
  <si>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</si>
  <si>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</si>
  <si>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</si>
  <si>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</si>
  <si>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</si>
  <si>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</si>
  <si>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</si>
  <si>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</si>
  <si>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</si>
  <si>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</si>
  <si>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ou similar.</t>
  </si>
  <si>
    <t xml:space="preserve">Limpeza das superfícies e aplicação de 4 demãos cruzadas de </t>
  </si>
  <si>
    <t>Remoção de entulho</t>
  </si>
  <si>
    <t xml:space="preserve">VIAPLUS 1.000 (revestimento impermeabilizante, semi-flexível, </t>
  </si>
  <si>
    <t xml:space="preserve">Eletroduto anelado Ø1'', classe reforçada 305, marca Wetzel ou similar </t>
  </si>
  <si>
    <t>Eletroduto anelado Ø3/4''classe reforçada 305, marca Wetzel ou similar</t>
  </si>
  <si>
    <t>Disjuntor termomagnético monopolar, corrente nominal 10A</t>
  </si>
  <si>
    <t>Disjuntor termomagnético tripolar, corrente nominal 30A</t>
  </si>
  <si>
    <t>Cabo flexível, 750V, 6mm²</t>
  </si>
  <si>
    <t>Haste aterramento cobreada Ø5/8"x2,40m c/ conector</t>
  </si>
  <si>
    <t xml:space="preserve">Condulete PVC ríg. 2x4", 1" rosqueável, "LB", marca Wetzel ou similar </t>
  </si>
  <si>
    <t>Espelho cego PVC, tipo "EC13", marca Wetzel ou similar</t>
  </si>
  <si>
    <t>Cabo cobre nú 16mm²</t>
  </si>
  <si>
    <t>Braçadeira metálica 3/4" c/ trava</t>
  </si>
  <si>
    <t>Cabo flexível, 750V, 2,5mm²</t>
  </si>
  <si>
    <t>Curva PVC rígido 90° , Ø1", rosqueável, cinza</t>
  </si>
  <si>
    <t>Eletroduto PVC rígido Ø1'', cinza</t>
  </si>
  <si>
    <t>Disjuntor termomagnético monopolar, corrente nominal 15A</t>
  </si>
  <si>
    <t>Fita isolante rolo 19mmx20m</t>
  </si>
  <si>
    <t>Suporte p/ lâmpada fluorescente 40W</t>
  </si>
  <si>
    <t>Lâmpada fluorescente convencional 40W</t>
  </si>
  <si>
    <t>Reator eletrônico p/ 2x40W, FP mínimo 0.90</t>
  </si>
  <si>
    <t>Luminária tipo calha p/ 2x40W fluorescente, completa</t>
  </si>
  <si>
    <t>8.1</t>
  </si>
  <si>
    <t>8.2</t>
  </si>
  <si>
    <t>8.3</t>
  </si>
  <si>
    <t>8.5</t>
  </si>
  <si>
    <t>8.6</t>
  </si>
  <si>
    <t>8.7</t>
  </si>
  <si>
    <t>8.8</t>
  </si>
  <si>
    <t>8.11</t>
  </si>
  <si>
    <t>8.12</t>
  </si>
  <si>
    <t>8.13</t>
  </si>
  <si>
    <t>8.16</t>
  </si>
  <si>
    <t>8.19</t>
  </si>
  <si>
    <t>8.20</t>
  </si>
  <si>
    <t>8.21</t>
  </si>
  <si>
    <t>8.24</t>
  </si>
  <si>
    <t>8.25</t>
  </si>
  <si>
    <t>8.26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</si>
  <si>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</si>
  <si>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</si>
  <si>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</si>
  <si>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</si>
  <si>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</si>
  <si>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</si>
  <si>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</si>
  <si>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</si>
  <si>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</si>
  <si>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</si>
  <si>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Arruela de fixação e acabamento eletroduto 3/4"</t>
  </si>
  <si>
    <t>Arruela de fixação e acabamento eletroduto 1"</t>
  </si>
  <si>
    <t xml:space="preserve">Caixa passagem metálica, embutir, c/ tampa, 20x20x10cm </t>
  </si>
  <si>
    <t>Eletroduto PVC rígido rosqueável Ø 1 1/2´´</t>
  </si>
  <si>
    <t>Luva PVC rígido rosqueável  Ø 2''</t>
  </si>
  <si>
    <t>Luva PVC rígido rosqueável  Ø 1 1/2''</t>
  </si>
  <si>
    <t>Curva 90° em pvc rígido rosqueável, Ø 2''</t>
  </si>
  <si>
    <t>Curva 90° PVC rígido rosqueável, Ø 1 1/2''</t>
  </si>
  <si>
    <t>Arruela de fixação e acabamento eletroduto Ø 2"</t>
  </si>
  <si>
    <t>Arruela de fixação e acabamento eletroduto Ø 1 1/2"</t>
  </si>
  <si>
    <t xml:space="preserve">Caixa passagem metálica p/ piso c/ tampa 15x15x10cm </t>
  </si>
  <si>
    <t xml:space="preserve">Caixa passagem metálica p/ piso c/ tampa 4x4'' </t>
  </si>
  <si>
    <t>Eletroduto corrugado flexível 1'', classe reforçada 305, Wetzel ou similar</t>
  </si>
  <si>
    <t>Eletroduto corrugado flexível 3/4'' classe 305, marca Wetzel ou similar</t>
  </si>
  <si>
    <t xml:space="preserve">Cabo tipo par trançado (UTP) 4 pares, sem blindabem, condutores de cobre rígido, isolação de polietileno de alta densidade e compatibilidade com categoria 5e, marca Furokawa ou similar </t>
  </si>
  <si>
    <t>Conector 110 IDC, 4 pares</t>
  </si>
  <si>
    <t xml:space="preserve">Quadro telefônico metálico, embutir, c/ porta e trava, 60x60x22cm </t>
  </si>
  <si>
    <t>Suporte p/ etiquetas de identificação, bloco 110 IDC</t>
  </si>
  <si>
    <t>Bloco de conexão bargoa c/ 10 pares</t>
  </si>
  <si>
    <t>Bastidor p/ 3 blocos bargoa/10 pares</t>
  </si>
  <si>
    <t>Conector RJ45, tipo MV8, categoria 5e, marca Furokawa ou similar</t>
  </si>
  <si>
    <t>Espelho p/ cx PVC 2x4'' p/ 2 conectores RJ45, compatíveis c/ modelo MV8, marca Furokawa ou similar</t>
  </si>
  <si>
    <r>
      <t>Pet Cord</t>
    </r>
    <r>
      <rPr>
        <sz val="8"/>
        <rFont val="Arial"/>
        <family val="2"/>
      </rPr>
      <t xml:space="preserve"> c/ conectores RJ45-110 IDC, 4 pares, 1,5m</t>
    </r>
  </si>
  <si>
    <t>9.25</t>
  </si>
  <si>
    <t>Revestimento Cerâmico da marca Piso Forte, tipo Bordeaux Bone, padrão "A", PEI 4, medindo 29,7 x 29,7, ou similar, a ser aplicado em todas as meia paredes.</t>
  </si>
  <si>
    <t>5.7</t>
  </si>
  <si>
    <t xml:space="preserve">Vedação em caixilho ar condicionado c/ compensado 18mm </t>
  </si>
  <si>
    <t>Caixa PVC c/ tomada ar condicionado, 20A/250V, c/ disj. 20A, branca</t>
  </si>
  <si>
    <t>Revisão de Luminárias 4x40W</t>
  </si>
  <si>
    <t>Revisão de Luminárias 2x40W</t>
  </si>
  <si>
    <t xml:space="preserve">Pintura portas, armário embutido, caixilhos, vistas e vedações de aparelhos de ar condicionado c/ esmalte sintético </t>
  </si>
  <si>
    <t>2.3</t>
  </si>
  <si>
    <t>8.38</t>
  </si>
  <si>
    <t>Adequação das janelas após a retirada dos aparelhos ar-condicionado</t>
  </si>
  <si>
    <t>Remoção de piso cerâmico</t>
  </si>
  <si>
    <t>Retirada de aparelhos de ar-condicionado</t>
  </si>
  <si>
    <t>Revestimento Cerâmico da marca Piso Forte, tipo Bordeaux Bone, padrão "A", PEI 4, medindo 29,7 x 29,7, ou similar</t>
  </si>
  <si>
    <t>Luva PVC rígido, Ø1", rosqueável, cinza</t>
  </si>
  <si>
    <t>Tomada monofásica 2P+T, 15A/250V c/ espelho, de embutir, Pial Plus ou similar</t>
  </si>
  <si>
    <t>Tomada monofásica 2P, 10A/250V c/ espelho, de embutir, Pial Plus ou similar</t>
  </si>
  <si>
    <t>Caixa de polietileno Ø30cmx40cm, c/ tampa, p/ aterramento</t>
  </si>
  <si>
    <t>Caixa PVC rígido cx 2x4", embutir, marca Tigre ou similar</t>
  </si>
  <si>
    <t xml:space="preserve">Condulete PVC ríg. 2x4", 3/4" rosqueável, "C", marca Wetzel ou similar </t>
  </si>
  <si>
    <t xml:space="preserve">Condulete PVC ríg. 2x4", 3/4" rosqueável, "LB", Wetzel ou similar </t>
  </si>
  <si>
    <t>Curva PVC rígido 90° , Ø3/4", rosqueável, preta</t>
  </si>
  <si>
    <t>Eletroduto PVC rígido Ø3/4", rosqueável, preto</t>
  </si>
  <si>
    <t>Espelho cego PVC p/ cx 2x4'', modelo Pial Plus, Pial ou similar, branco</t>
  </si>
  <si>
    <t>Interruptor c/ 1 seção, embutir, 10A/250V, completo, Pial Plus ou similar, branco</t>
  </si>
  <si>
    <t>Interruptor c/ 2 seções, embutir,  10A/250V,completo, Pial Plus ou similar, branco</t>
  </si>
  <si>
    <t>Luva PVC rígido, Ø3/4", rosqueável, preta</t>
  </si>
  <si>
    <t>Bloco de conexão 110 IDC c/ 100 pares, c/ pernas</t>
  </si>
  <si>
    <t>Caixa  PVC rígido 2x4", embutir, marca Tigre ou similar</t>
  </si>
  <si>
    <t>Espelho cego PVC p/ cx 2x4'', modelo Pial Plus, marca Pial, ou similar, branco</t>
  </si>
  <si>
    <t>4.2</t>
  </si>
  <si>
    <t>8.39</t>
  </si>
  <si>
    <t>Espelho cego PVC Ø15cm, p/ teto, branco</t>
  </si>
  <si>
    <t>Certificação rede local (categoria 5e)</t>
  </si>
  <si>
    <t>12.2</t>
  </si>
  <si>
    <t>pt</t>
  </si>
  <si>
    <t>Quadro distribuição PVC rígido, embutir, barr. trifásico p/ 12 disjuntores</t>
  </si>
  <si>
    <t>5.8</t>
  </si>
  <si>
    <t xml:space="preserve">Painel de vidro temperado com portas 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</si>
</sst>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.00"/>
    <numFmt numFmtId="165" formatCode="0.0"/>
    <numFmt numFmtId="166" formatCode="0.000"/>
    <numFmt numFmtId="167" formatCode="0.0000"/>
    <numFmt numFmtId="168" formatCode="_(&quot;R$&quot;* #,##0.0_);_(&quot;R$&quot;* \(#,##0.0\);_(&quot;R$&quot;* &quot;-&quot;??_);_(@_)"/>
    <numFmt numFmtId="169" formatCode="&quot;R$&quot;#,##0.00;[Red]&quot;R$&quot;#,##0.00"/>
  </numFmts>
  <fonts count="1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sz val="10"/>
      <color indexed="57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gray125">
        <fgColor indexed="9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  <bgColor indexed="41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4" fontId="0" fillId="0" borderId="0" xfId="15" applyAlignment="1">
      <alignment/>
    </xf>
    <xf numFmtId="44" fontId="2" fillId="0" borderId="0" xfId="15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4" fontId="3" fillId="0" borderId="0" xfId="15" applyFont="1" applyBorder="1" applyAlignment="1">
      <alignment/>
    </xf>
    <xf numFmtId="44" fontId="3" fillId="0" borderId="0" xfId="15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3" fillId="1" borderId="1" xfId="15" applyFont="1" applyFill="1" applyBorder="1" applyAlignment="1">
      <alignment vertical="center"/>
    </xf>
    <xf numFmtId="0" fontId="4" fillId="1" borderId="1" xfId="0" applyFont="1" applyFill="1" applyBorder="1" applyAlignment="1">
      <alignment horizontal="center" vertical="center"/>
    </xf>
    <xf numFmtId="0" fontId="4" fillId="1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" fontId="3" fillId="0" borderId="1" xfId="15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15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3" xfId="15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" fontId="4" fillId="1" borderId="1" xfId="15" applyNumberFormat="1" applyFont="1" applyFill="1" applyBorder="1" applyAlignment="1">
      <alignment horizontal="center" vertical="center"/>
    </xf>
    <xf numFmtId="4" fontId="4" fillId="1" borderId="1" xfId="0" applyNumberFormat="1" applyFont="1" applyFill="1" applyBorder="1" applyAlignment="1">
      <alignment horizontal="center" vertical="center"/>
    </xf>
    <xf numFmtId="2" fontId="4" fillId="1" borderId="1" xfId="0" applyNumberFormat="1" applyFont="1" applyFill="1" applyBorder="1" applyAlignment="1">
      <alignment horizontal="center" vertical="center"/>
    </xf>
    <xf numFmtId="164" fontId="4" fillId="1" borderId="1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1" borderId="9" xfId="0" applyNumberFormat="1" applyFont="1" applyFill="1" applyBorder="1" applyAlignment="1">
      <alignment horizontal="center" vertical="center"/>
    </xf>
    <xf numFmtId="164" fontId="4" fillId="1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15" applyFont="1" applyAlignment="1">
      <alignment/>
    </xf>
    <xf numFmtId="0" fontId="3" fillId="0" borderId="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1" xfId="15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164" fontId="4" fillId="1" borderId="1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15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wrapText="1"/>
    </xf>
    <xf numFmtId="0" fontId="4" fillId="1" borderId="1" xfId="0" applyFont="1" applyFill="1" applyBorder="1" applyAlignment="1">
      <alignment horizontal="center"/>
    </xf>
    <xf numFmtId="0" fontId="4" fillId="1" borderId="1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15" applyNumberFormat="1" applyFont="1" applyAlignment="1">
      <alignment wrapText="1"/>
    </xf>
    <xf numFmtId="0" fontId="5" fillId="0" borderId="15" xfId="0" applyFont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11" xfId="0" applyFont="1" applyFill="1" applyBorder="1" applyAlignment="1">
      <alignment/>
    </xf>
    <xf numFmtId="44" fontId="4" fillId="1" borderId="11" xfId="15" applyFont="1" applyFill="1" applyBorder="1" applyAlignment="1">
      <alignment/>
    </xf>
    <xf numFmtId="0" fontId="3" fillId="0" borderId="11" xfId="0" applyFont="1" applyBorder="1" applyAlignment="1">
      <alignment wrapText="1"/>
    </xf>
    <xf numFmtId="164" fontId="4" fillId="0" borderId="0" xfId="0" applyNumberFormat="1" applyFont="1" applyAlignment="1">
      <alignment/>
    </xf>
    <xf numFmtId="4" fontId="3" fillId="4" borderId="1" xfId="15" applyNumberFormat="1" applyFont="1" applyFill="1" applyBorder="1" applyAlignment="1">
      <alignment horizontal="center"/>
    </xf>
    <xf numFmtId="4" fontId="5" fillId="4" borderId="1" xfId="15" applyNumberFormat="1" applyFont="1" applyFill="1" applyBorder="1" applyAlignment="1">
      <alignment horizontal="center"/>
    </xf>
    <xf numFmtId="4" fontId="3" fillId="4" borderId="2" xfId="15" applyNumberFormat="1" applyFont="1" applyFill="1" applyBorder="1" applyAlignment="1">
      <alignment horizontal="center"/>
    </xf>
    <xf numFmtId="4" fontId="3" fillId="4" borderId="11" xfId="15" applyNumberFormat="1" applyFont="1" applyFill="1" applyBorder="1" applyAlignment="1">
      <alignment horizontal="center"/>
    </xf>
    <xf numFmtId="4" fontId="5" fillId="5" borderId="1" xfId="15" applyNumberFormat="1" applyFont="1" applyFill="1" applyBorder="1" applyAlignment="1">
      <alignment horizontal="center" vertical="center"/>
    </xf>
    <xf numFmtId="4" fontId="6" fillId="1" borderId="1" xfId="15" applyNumberFormat="1" applyFont="1" applyFill="1" applyBorder="1" applyAlignment="1">
      <alignment horizontal="center" vertical="center"/>
    </xf>
    <xf numFmtId="4" fontId="6" fillId="1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44" fontId="4" fillId="1" borderId="1" xfId="15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2" fillId="3" borderId="6" xfId="0" applyNumberFormat="1" applyFont="1" applyFill="1" applyBorder="1" applyAlignment="1">
      <alignment vertical="center"/>
    </xf>
    <xf numFmtId="49" fontId="0" fillId="3" borderId="7" xfId="0" applyNumberFormat="1" applyFont="1" applyFill="1" applyBorder="1" applyAlignment="1">
      <alignment vertical="center"/>
    </xf>
    <xf numFmtId="44" fontId="5" fillId="0" borderId="1" xfId="15" applyFont="1" applyBorder="1" applyAlignment="1">
      <alignment/>
    </xf>
    <xf numFmtId="4" fontId="3" fillId="1" borderId="1" xfId="0" applyNumberFormat="1" applyFont="1" applyFill="1" applyBorder="1" applyAlignment="1">
      <alignment vertical="center"/>
    </xf>
    <xf numFmtId="44" fontId="3" fillId="0" borderId="1" xfId="15" applyFont="1" applyBorder="1" applyAlignment="1">
      <alignment/>
    </xf>
    <xf numFmtId="44" fontId="3" fillId="1" borderId="1" xfId="15" applyFont="1" applyFill="1" applyBorder="1" applyAlignment="1">
      <alignment/>
    </xf>
    <xf numFmtId="44" fontId="3" fillId="0" borderId="2" xfId="15" applyFont="1" applyBorder="1" applyAlignment="1">
      <alignment/>
    </xf>
    <xf numFmtId="44" fontId="3" fillId="0" borderId="11" xfId="15" applyFont="1" applyBorder="1" applyAlignment="1">
      <alignment/>
    </xf>
    <xf numFmtId="44" fontId="0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4" borderId="1" xfId="15" applyNumberFormat="1" applyFont="1" applyFill="1" applyBorder="1" applyAlignment="1">
      <alignment horizontal="center"/>
    </xf>
    <xf numFmtId="4" fontId="8" fillId="0" borderId="1" xfId="15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4" fontId="8" fillId="0" borderId="1" xfId="15" applyFont="1" applyBorder="1" applyAlignment="1">
      <alignment/>
    </xf>
    <xf numFmtId="4" fontId="5" fillId="4" borderId="12" xfId="15" applyNumberFormat="1" applyFont="1" applyFill="1" applyBorder="1" applyAlignment="1">
      <alignment horizontal="center"/>
    </xf>
    <xf numFmtId="4" fontId="5" fillId="0" borderId="12" xfId="15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4" fontId="5" fillId="0" borderId="12" xfId="15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4" fontId="9" fillId="4" borderId="1" xfId="15" applyNumberFormat="1" applyFont="1" applyFill="1" applyBorder="1" applyAlignment="1">
      <alignment horizontal="center"/>
    </xf>
    <xf numFmtId="4" fontId="9" fillId="0" borderId="1" xfId="15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4" fontId="9" fillId="0" borderId="1" xfId="15" applyFont="1" applyBorder="1" applyAlignment="1">
      <alignment/>
    </xf>
    <xf numFmtId="164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4" fontId="10" fillId="1" borderId="1" xfId="15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4" borderId="2" xfId="15" applyNumberFormat="1" applyFont="1" applyFill="1" applyBorder="1" applyAlignment="1">
      <alignment horizontal="center"/>
    </xf>
    <xf numFmtId="4" fontId="5" fillId="0" borderId="2" xfId="15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4" fontId="5" fillId="0" borderId="2" xfId="15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4" borderId="11" xfId="15" applyNumberFormat="1" applyFont="1" applyFill="1" applyBorder="1" applyAlignment="1">
      <alignment horizontal="center"/>
    </xf>
    <xf numFmtId="4" fontId="5" fillId="0" borderId="11" xfId="15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4" fontId="5" fillId="0" borderId="11" xfId="15" applyFont="1" applyBorder="1" applyAlignment="1">
      <alignment/>
    </xf>
    <xf numFmtId="0" fontId="12" fillId="0" borderId="1" xfId="0" applyFont="1" applyFill="1" applyBorder="1" applyAlignment="1">
      <alignment/>
    </xf>
    <xf numFmtId="0" fontId="9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" fontId="5" fillId="4" borderId="2" xfId="15" applyNumberFormat="1" applyFont="1" applyFill="1" applyBorder="1" applyAlignment="1">
      <alignment horizontal="center" wrapText="1"/>
    </xf>
    <xf numFmtId="4" fontId="5" fillId="0" borderId="2" xfId="15" applyNumberFormat="1" applyFont="1" applyBorder="1" applyAlignment="1">
      <alignment horizontal="center" wrapText="1"/>
    </xf>
    <xf numFmtId="44" fontId="5" fillId="0" borderId="2" xfId="15" applyFont="1" applyBorder="1" applyAlignment="1">
      <alignment wrapText="1"/>
    </xf>
    <xf numFmtId="2" fontId="5" fillId="1" borderId="11" xfId="0" applyNumberFormat="1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4" fontId="5" fillId="1" borderId="11" xfId="15" applyNumberFormat="1" applyFont="1" applyFill="1" applyBorder="1" applyAlignment="1">
      <alignment horizontal="center"/>
    </xf>
    <xf numFmtId="4" fontId="5" fillId="1" borderId="11" xfId="0" applyNumberFormat="1" applyFont="1" applyFill="1" applyBorder="1" applyAlignment="1">
      <alignment horizontal="center"/>
    </xf>
    <xf numFmtId="44" fontId="5" fillId="1" borderId="11" xfId="15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3" fillId="6" borderId="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44" fontId="2" fillId="1" borderId="16" xfId="15" applyFont="1" applyFill="1" applyBorder="1" applyAlignment="1">
      <alignment horizontal="center" vertical="center"/>
    </xf>
    <xf numFmtId="44" fontId="2" fillId="1" borderId="17" xfId="15" applyFont="1" applyFill="1" applyBorder="1" applyAlignment="1">
      <alignment horizontal="center" vertical="center"/>
    </xf>
    <xf numFmtId="44" fontId="2" fillId="1" borderId="0" xfId="15" applyFont="1" applyFill="1" applyBorder="1" applyAlignment="1">
      <alignment horizontal="center" vertical="center"/>
    </xf>
    <xf numFmtId="44" fontId="2" fillId="1" borderId="18" xfId="15" applyFont="1" applyFill="1" applyBorder="1" applyAlignment="1">
      <alignment horizontal="center" vertical="center"/>
    </xf>
    <xf numFmtId="44" fontId="2" fillId="1" borderId="19" xfId="15" applyFont="1" applyFill="1" applyBorder="1" applyAlignment="1">
      <alignment horizontal="center" vertical="center"/>
    </xf>
    <xf numFmtId="44" fontId="0" fillId="1" borderId="17" xfId="0" applyNumberFormat="1" applyFont="1" applyFill="1" applyBorder="1" applyAlignment="1">
      <alignment vertical="center"/>
    </xf>
    <xf numFmtId="44" fontId="0" fillId="1" borderId="19" xfId="0" applyNumberFormat="1" applyFont="1" applyFill="1" applyBorder="1" applyAlignment="1">
      <alignment vertical="center"/>
    </xf>
    <xf numFmtId="49" fontId="2" fillId="3" borderId="20" xfId="15" applyNumberFormat="1" applyFont="1" applyFill="1" applyBorder="1" applyAlignment="1">
      <alignment horizontal="center" vertical="center"/>
    </xf>
    <xf numFmtId="49" fontId="2" fillId="3" borderId="21" xfId="15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42"/>
  <sheetViews>
    <sheetView showGridLines="0" tabSelected="1" zoomScale="80" zoomScaleNormal="80" workbookViewId="0" topLeftCell="C1">
      <pane ySplit="8" topLeftCell="BM71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5.28125" style="0" bestFit="1" customWidth="1"/>
    <col min="2" max="2" width="52.8515625" style="0" customWidth="1"/>
    <col min="3" max="3" width="6.57421875" style="0" customWidth="1"/>
    <col min="4" max="4" width="3.8515625" style="0" customWidth="1"/>
    <col min="5" max="8" width="9.7109375" style="0" customWidth="1"/>
    <col min="9" max="9" width="13.7109375" style="90" customWidth="1"/>
    <col min="10" max="10" width="14.28125" style="39" customWidth="1"/>
  </cols>
  <sheetData>
    <row r="1" spans="1:8" ht="15.75">
      <c r="A1" s="1"/>
      <c r="B1" s="2" t="s">
        <v>55</v>
      </c>
      <c r="C1" s="1"/>
      <c r="D1" s="1"/>
      <c r="E1" s="3"/>
      <c r="F1" s="3"/>
      <c r="G1" s="4"/>
      <c r="H1" s="1"/>
    </row>
    <row r="2" spans="1:8" ht="12.75">
      <c r="A2" s="1"/>
      <c r="B2" s="5" t="s">
        <v>56</v>
      </c>
      <c r="C2" s="1"/>
      <c r="D2" s="1"/>
      <c r="E2" s="3"/>
      <c r="F2" s="3"/>
      <c r="G2" s="4"/>
      <c r="H2" s="1"/>
    </row>
    <row r="3" spans="1:8" ht="12.75">
      <c r="A3" s="1"/>
      <c r="C3" s="1"/>
      <c r="D3" s="1"/>
      <c r="E3" s="3"/>
      <c r="F3" s="41"/>
      <c r="G3" s="4"/>
      <c r="H3" s="1"/>
    </row>
    <row r="4" spans="1:8" ht="12.75">
      <c r="A4" s="1"/>
      <c r="C4" s="1"/>
      <c r="D4" s="70"/>
      <c r="E4" s="71"/>
      <c r="F4" s="3"/>
      <c r="G4" s="4"/>
      <c r="H4" s="1"/>
    </row>
    <row r="5" spans="1:10" ht="12.75">
      <c r="A5" s="1"/>
      <c r="B5" t="s">
        <v>46</v>
      </c>
      <c r="C5" s="1"/>
      <c r="D5" s="1"/>
      <c r="E5" s="3"/>
      <c r="F5" s="3"/>
      <c r="G5" s="4"/>
      <c r="H5" s="1"/>
      <c r="J5" s="77"/>
    </row>
    <row r="6" spans="1:8" ht="13.5" thickBot="1">
      <c r="A6" s="1"/>
      <c r="C6" s="1"/>
      <c r="D6" s="1"/>
      <c r="E6" s="3"/>
      <c r="F6" s="3"/>
      <c r="G6" s="4"/>
      <c r="H6" s="1"/>
    </row>
    <row r="7" spans="1:10" ht="12.75">
      <c r="A7" s="26" t="s">
        <v>0</v>
      </c>
      <c r="B7" s="28" t="s">
        <v>1</v>
      </c>
      <c r="C7" s="28" t="s">
        <v>26</v>
      </c>
      <c r="D7" s="28" t="s">
        <v>27</v>
      </c>
      <c r="E7" s="164" t="s">
        <v>28</v>
      </c>
      <c r="F7" s="165"/>
      <c r="G7" s="164" t="s">
        <v>25</v>
      </c>
      <c r="H7" s="165"/>
      <c r="I7" s="91" t="s">
        <v>31</v>
      </c>
      <c r="J7" s="48" t="s">
        <v>47</v>
      </c>
    </row>
    <row r="8" spans="1:10" ht="13.5" thickBot="1">
      <c r="A8" s="27"/>
      <c r="B8" s="29"/>
      <c r="C8" s="29"/>
      <c r="D8" s="29"/>
      <c r="E8" s="25" t="s">
        <v>29</v>
      </c>
      <c r="F8" s="25" t="s">
        <v>30</v>
      </c>
      <c r="G8" s="25" t="s">
        <v>29</v>
      </c>
      <c r="H8" s="24" t="s">
        <v>30</v>
      </c>
      <c r="I8" s="92"/>
      <c r="J8" s="34"/>
    </row>
    <row r="9" spans="1:10" ht="15.75" customHeight="1">
      <c r="A9" s="17">
        <v>1</v>
      </c>
      <c r="B9" s="18" t="s">
        <v>18</v>
      </c>
      <c r="C9" s="17"/>
      <c r="D9" s="17"/>
      <c r="E9" s="30"/>
      <c r="F9" s="30"/>
      <c r="G9" s="30"/>
      <c r="H9" s="30"/>
      <c r="I9" s="16"/>
      <c r="J9" s="33">
        <f>SUM(I10:I15)</f>
        <v>1693.9952</v>
      </c>
    </row>
    <row r="10" spans="1:10" ht="12.75">
      <c r="A10" s="85" t="s">
        <v>3</v>
      </c>
      <c r="B10" s="49" t="s">
        <v>53</v>
      </c>
      <c r="C10" s="65">
        <v>150</v>
      </c>
      <c r="D10" s="51" t="s">
        <v>22</v>
      </c>
      <c r="E10" s="79"/>
      <c r="F10" s="53"/>
      <c r="G10" s="79"/>
      <c r="H10" s="53"/>
      <c r="I10" s="93">
        <v>500</v>
      </c>
      <c r="J10" s="35"/>
    </row>
    <row r="11" spans="1:10" ht="12.75">
      <c r="A11" s="85" t="s">
        <v>4</v>
      </c>
      <c r="B11" s="7" t="s">
        <v>82</v>
      </c>
      <c r="C11" s="65">
        <v>150</v>
      </c>
      <c r="D11" s="51" t="s">
        <v>22</v>
      </c>
      <c r="E11" s="79">
        <v>0.27</v>
      </c>
      <c r="F11" s="53">
        <f>C11*E11</f>
        <v>40.5</v>
      </c>
      <c r="G11" s="79">
        <v>1.01</v>
      </c>
      <c r="H11" s="54">
        <f>G11*C11</f>
        <v>151.5</v>
      </c>
      <c r="I11" s="93">
        <f>F11+H11</f>
        <v>192</v>
      </c>
      <c r="J11" s="35"/>
    </row>
    <row r="12" spans="1:10" ht="12.75">
      <c r="A12" s="85" t="s">
        <v>5</v>
      </c>
      <c r="B12" s="7" t="s">
        <v>76</v>
      </c>
      <c r="C12" s="66">
        <v>0.48</v>
      </c>
      <c r="D12" s="51" t="s">
        <v>22</v>
      </c>
      <c r="E12" s="79">
        <v>91.11</v>
      </c>
      <c r="F12" s="53">
        <f>C12*E12</f>
        <v>43.7328</v>
      </c>
      <c r="G12" s="79">
        <v>10.13</v>
      </c>
      <c r="H12" s="54">
        <f>G12*C12</f>
        <v>4.8624</v>
      </c>
      <c r="I12" s="93">
        <f>F12+H12</f>
        <v>48.5952</v>
      </c>
      <c r="J12" s="35"/>
    </row>
    <row r="13" spans="1:10" ht="12.75">
      <c r="A13" s="85" t="s">
        <v>77</v>
      </c>
      <c r="B13" s="7" t="s">
        <v>79</v>
      </c>
      <c r="C13" s="103">
        <v>150</v>
      </c>
      <c r="D13" s="104" t="s">
        <v>22</v>
      </c>
      <c r="E13" s="105"/>
      <c r="F13" s="106"/>
      <c r="G13" s="105">
        <v>2.93</v>
      </c>
      <c r="H13" s="107">
        <f>G13*C13</f>
        <v>439.5</v>
      </c>
      <c r="I13" s="108">
        <f>F13+H13</f>
        <v>439.5</v>
      </c>
      <c r="J13" s="35"/>
    </row>
    <row r="14" spans="1:10" s="40" customFormat="1" ht="12.75">
      <c r="A14" s="85" t="s">
        <v>78</v>
      </c>
      <c r="B14" s="7" t="s">
        <v>141</v>
      </c>
      <c r="C14" s="104">
        <v>45</v>
      </c>
      <c r="D14" s="104" t="s">
        <v>52</v>
      </c>
      <c r="E14" s="105"/>
      <c r="F14" s="106"/>
      <c r="G14" s="105">
        <v>3.67</v>
      </c>
      <c r="H14" s="107">
        <f>G14*C14</f>
        <v>165.15</v>
      </c>
      <c r="I14" s="108">
        <f>F14+H14</f>
        <v>165.15</v>
      </c>
      <c r="J14" s="35"/>
    </row>
    <row r="15" spans="1:10" s="40" customFormat="1" ht="12.75">
      <c r="A15" s="85" t="s">
        <v>80</v>
      </c>
      <c r="B15" s="7" t="s">
        <v>81</v>
      </c>
      <c r="C15" s="104">
        <v>45</v>
      </c>
      <c r="D15" s="104" t="s">
        <v>52</v>
      </c>
      <c r="E15" s="105">
        <v>4.08</v>
      </c>
      <c r="F15" s="106">
        <f>C15*E15</f>
        <v>183.6</v>
      </c>
      <c r="G15" s="105">
        <v>3.67</v>
      </c>
      <c r="H15" s="107">
        <f>G15*C15</f>
        <v>165.15</v>
      </c>
      <c r="I15" s="108">
        <f>F15+H15</f>
        <v>348.75</v>
      </c>
      <c r="J15" s="35"/>
    </row>
    <row r="16" spans="1:10" ht="15.75" customHeight="1">
      <c r="A16" s="17">
        <v>2</v>
      </c>
      <c r="B16" s="18" t="s">
        <v>8</v>
      </c>
      <c r="C16" s="17"/>
      <c r="D16" s="17"/>
      <c r="E16" s="83"/>
      <c r="F16" s="83"/>
      <c r="G16" s="83"/>
      <c r="H16" s="84"/>
      <c r="I16" s="94"/>
      <c r="J16" s="33">
        <f>SUM(I17:I25)</f>
        <v>2038.0780200000006</v>
      </c>
    </row>
    <row r="17" spans="1:10" ht="12.75">
      <c r="A17" s="85" t="s">
        <v>6</v>
      </c>
      <c r="B17" s="7" t="s">
        <v>7</v>
      </c>
      <c r="C17" s="51">
        <v>6.57</v>
      </c>
      <c r="D17" s="51" t="s">
        <v>22</v>
      </c>
      <c r="E17" s="79"/>
      <c r="F17" s="53"/>
      <c r="G17" s="79">
        <v>1.85</v>
      </c>
      <c r="H17" s="54">
        <f>G17*C17</f>
        <v>12.1545</v>
      </c>
      <c r="I17" s="93">
        <f>F17+H17</f>
        <v>12.1545</v>
      </c>
      <c r="J17" s="55"/>
    </row>
    <row r="18" spans="1:10" ht="12.75">
      <c r="A18" s="85" t="s">
        <v>13</v>
      </c>
      <c r="B18" s="7" t="s">
        <v>123</v>
      </c>
      <c r="C18" s="51">
        <v>120</v>
      </c>
      <c r="D18" s="51" t="s">
        <v>24</v>
      </c>
      <c r="E18" s="79">
        <v>1.31</v>
      </c>
      <c r="F18" s="53">
        <f>C18*E18</f>
        <v>157.20000000000002</v>
      </c>
      <c r="G18" s="79">
        <v>3.47</v>
      </c>
      <c r="H18" s="54">
        <f>G18*C18</f>
        <v>416.40000000000003</v>
      </c>
      <c r="I18" s="93">
        <f>F18+H18</f>
        <v>573.6</v>
      </c>
      <c r="J18" s="35"/>
    </row>
    <row r="19" spans="1:10" ht="12.75">
      <c r="A19" s="85" t="s">
        <v>220</v>
      </c>
      <c r="B19" s="7" t="s">
        <v>59</v>
      </c>
      <c r="C19" s="51">
        <v>31</v>
      </c>
      <c r="D19" s="51" t="s">
        <v>22</v>
      </c>
      <c r="E19" s="79"/>
      <c r="F19" s="53"/>
      <c r="G19" s="79">
        <v>0.74</v>
      </c>
      <c r="H19" s="54">
        <f aca="true" t="shared" si="0" ref="H19:H25">G19*C19</f>
        <v>22.94</v>
      </c>
      <c r="I19" s="93">
        <f aca="true" t="shared" si="1" ref="I19:I25">F19+H19</f>
        <v>22.94</v>
      </c>
      <c r="J19" s="35"/>
    </row>
    <row r="20" spans="1:10" ht="12.75">
      <c r="A20" s="85" t="s">
        <v>14</v>
      </c>
      <c r="B20" s="7" t="s">
        <v>58</v>
      </c>
      <c r="C20" s="51">
        <v>172</v>
      </c>
      <c r="D20" s="51" t="s">
        <v>22</v>
      </c>
      <c r="E20" s="79"/>
      <c r="F20" s="53"/>
      <c r="G20" s="79">
        <v>3.99</v>
      </c>
      <c r="H20" s="54">
        <f t="shared" si="0"/>
        <v>686.2800000000001</v>
      </c>
      <c r="I20" s="93">
        <f t="shared" si="1"/>
        <v>686.2800000000001</v>
      </c>
      <c r="J20" s="35"/>
    </row>
    <row r="21" spans="1:10" ht="12.75">
      <c r="A21" s="85" t="s">
        <v>15</v>
      </c>
      <c r="B21" s="7" t="s">
        <v>223</v>
      </c>
      <c r="C21" s="51">
        <v>60</v>
      </c>
      <c r="D21" s="51" t="s">
        <v>22</v>
      </c>
      <c r="E21" s="79"/>
      <c r="F21" s="53"/>
      <c r="G21" s="79">
        <v>3.99</v>
      </c>
      <c r="H21" s="54">
        <f t="shared" si="0"/>
        <v>239.4</v>
      </c>
      <c r="I21" s="93">
        <f t="shared" si="1"/>
        <v>239.4</v>
      </c>
      <c r="J21" s="35"/>
    </row>
    <row r="22" spans="1:10" ht="12.75">
      <c r="A22" s="85" t="s">
        <v>19</v>
      </c>
      <c r="B22" s="7" t="s">
        <v>63</v>
      </c>
      <c r="C22" s="51">
        <v>59</v>
      </c>
      <c r="D22" s="51" t="s">
        <v>22</v>
      </c>
      <c r="E22" s="79"/>
      <c r="F22" s="53"/>
      <c r="G22" s="79">
        <v>3.99</v>
      </c>
      <c r="H22" s="54">
        <f t="shared" si="0"/>
        <v>235.41000000000003</v>
      </c>
      <c r="I22" s="93">
        <f t="shared" si="1"/>
        <v>235.41000000000003</v>
      </c>
      <c r="J22" s="35"/>
    </row>
    <row r="23" spans="1:10" s="40" customFormat="1" ht="12.75">
      <c r="A23" s="85" t="s">
        <v>45</v>
      </c>
      <c r="B23" s="7" t="s">
        <v>60</v>
      </c>
      <c r="C23" s="51">
        <f>1.1*2.1</f>
        <v>2.3100000000000005</v>
      </c>
      <c r="D23" s="51" t="s">
        <v>22</v>
      </c>
      <c r="E23" s="79"/>
      <c r="F23" s="53"/>
      <c r="G23" s="79">
        <v>2.12</v>
      </c>
      <c r="H23" s="54">
        <f t="shared" si="0"/>
        <v>4.8972000000000016</v>
      </c>
      <c r="I23" s="93">
        <f t="shared" si="1"/>
        <v>4.8972000000000016</v>
      </c>
      <c r="J23" s="35"/>
    </row>
    <row r="24" spans="1:10" ht="12.75">
      <c r="A24" s="85" t="s">
        <v>61</v>
      </c>
      <c r="B24" s="7" t="s">
        <v>75</v>
      </c>
      <c r="C24" s="66">
        <f>8*1.5*0.89+0.4*0.89</f>
        <v>11.036</v>
      </c>
      <c r="D24" s="51" t="s">
        <v>22</v>
      </c>
      <c r="E24" s="79"/>
      <c r="F24" s="53"/>
      <c r="G24" s="79">
        <v>2.12</v>
      </c>
      <c r="H24" s="54">
        <f t="shared" si="0"/>
        <v>23.39632</v>
      </c>
      <c r="I24" s="93">
        <f t="shared" si="1"/>
        <v>23.39632</v>
      </c>
      <c r="J24" s="35"/>
    </row>
    <row r="25" spans="1:10" ht="12.75">
      <c r="A25" s="85" t="s">
        <v>62</v>
      </c>
      <c r="B25" s="7" t="s">
        <v>224</v>
      </c>
      <c r="C25" s="51">
        <v>4</v>
      </c>
      <c r="D25" s="51" t="s">
        <v>33</v>
      </c>
      <c r="E25" s="78"/>
      <c r="F25" s="20"/>
      <c r="G25" s="79">
        <v>60</v>
      </c>
      <c r="H25" s="54">
        <f t="shared" si="0"/>
        <v>240</v>
      </c>
      <c r="I25" s="93">
        <f t="shared" si="1"/>
        <v>240</v>
      </c>
      <c r="J25" s="35"/>
    </row>
    <row r="26" spans="1:10" ht="15.75" customHeight="1">
      <c r="A26" s="17">
        <v>3</v>
      </c>
      <c r="B26" s="18" t="s">
        <v>83</v>
      </c>
      <c r="C26" s="17"/>
      <c r="D26" s="17"/>
      <c r="E26" s="30"/>
      <c r="F26" s="30"/>
      <c r="G26" s="30"/>
      <c r="H26" s="31"/>
      <c r="I26" s="96"/>
      <c r="J26" s="33">
        <f>SUM(I27:I27)</f>
        <v>223.4988</v>
      </c>
    </row>
    <row r="27" spans="1:10" ht="12.75">
      <c r="A27" s="85" t="s">
        <v>16</v>
      </c>
      <c r="B27" s="7" t="s">
        <v>84</v>
      </c>
      <c r="C27" s="51">
        <v>12.67</v>
      </c>
      <c r="D27" s="51" t="s">
        <v>22</v>
      </c>
      <c r="E27" s="79">
        <v>9.53</v>
      </c>
      <c r="F27" s="53">
        <f>C27*E27</f>
        <v>120.7451</v>
      </c>
      <c r="G27" s="79">
        <v>8.11</v>
      </c>
      <c r="H27" s="54">
        <f>G27*C27</f>
        <v>102.7537</v>
      </c>
      <c r="I27" s="93">
        <f>F27+H27</f>
        <v>223.4988</v>
      </c>
      <c r="J27" s="55"/>
    </row>
    <row r="28" spans="1:10" ht="15.75" customHeight="1">
      <c r="A28" s="17">
        <v>4</v>
      </c>
      <c r="B28" s="18" t="s">
        <v>21</v>
      </c>
      <c r="C28" s="17"/>
      <c r="D28" s="17"/>
      <c r="E28" s="30"/>
      <c r="F28" s="30"/>
      <c r="G28" s="30"/>
      <c r="H28" s="31"/>
      <c r="I28" s="96"/>
      <c r="J28" s="33">
        <f>SUM(I29:I33)</f>
        <v>2950.752</v>
      </c>
    </row>
    <row r="29" spans="1:10" ht="12.75">
      <c r="A29" s="85" t="s">
        <v>44</v>
      </c>
      <c r="B29" s="8" t="s">
        <v>57</v>
      </c>
      <c r="C29" s="6"/>
      <c r="D29" s="6"/>
      <c r="E29" s="20"/>
      <c r="F29" s="20"/>
      <c r="G29" s="78"/>
      <c r="H29" s="21"/>
      <c r="I29" s="95"/>
      <c r="J29" s="35"/>
    </row>
    <row r="30" spans="1:10" ht="12.75">
      <c r="A30" s="151" t="s">
        <v>242</v>
      </c>
      <c r="B30" s="42" t="s">
        <v>140</v>
      </c>
      <c r="C30" s="9"/>
      <c r="D30" s="9"/>
      <c r="E30" s="80"/>
      <c r="F30" s="22"/>
      <c r="G30" s="80"/>
      <c r="H30" s="23"/>
      <c r="I30" s="97"/>
      <c r="J30" s="36"/>
    </row>
    <row r="31" spans="1:10" ht="12.75">
      <c r="A31" s="152"/>
      <c r="B31" s="113" t="s">
        <v>142</v>
      </c>
      <c r="C31" s="69"/>
      <c r="D31" s="69"/>
      <c r="E31" s="109"/>
      <c r="F31" s="110"/>
      <c r="G31" s="109"/>
      <c r="H31" s="111"/>
      <c r="I31" s="112"/>
      <c r="J31" s="47"/>
    </row>
    <row r="32" spans="1:10" ht="12.75">
      <c r="A32" s="152"/>
      <c r="B32" s="114" t="s">
        <v>54</v>
      </c>
      <c r="C32" s="69">
        <f>172-1.68-1.68+7</f>
        <v>175.64</v>
      </c>
      <c r="D32" s="72" t="s">
        <v>109</v>
      </c>
      <c r="E32" s="109">
        <v>14</v>
      </c>
      <c r="F32" s="110">
        <f>C32*E32</f>
        <v>2458.96</v>
      </c>
      <c r="G32" s="109">
        <v>2.8</v>
      </c>
      <c r="H32" s="110">
        <f>C32*G32</f>
        <v>491.7919999999999</v>
      </c>
      <c r="I32" s="112">
        <f>F32+H32</f>
        <v>2950.752</v>
      </c>
      <c r="J32" s="47"/>
    </row>
    <row r="33" spans="1:10" ht="12.75">
      <c r="A33" s="89"/>
      <c r="B33" s="43" t="s">
        <v>139</v>
      </c>
      <c r="C33" s="44"/>
      <c r="D33" s="44"/>
      <c r="E33" s="81"/>
      <c r="F33" s="45"/>
      <c r="G33" s="81"/>
      <c r="H33" s="45"/>
      <c r="I33" s="98"/>
      <c r="J33" s="46"/>
    </row>
    <row r="34" spans="1:10" ht="15.75" customHeight="1">
      <c r="A34" s="17">
        <v>5</v>
      </c>
      <c r="B34" s="18" t="s">
        <v>12</v>
      </c>
      <c r="C34" s="17"/>
      <c r="D34" s="17"/>
      <c r="E34" s="30"/>
      <c r="F34" s="30"/>
      <c r="G34" s="30"/>
      <c r="H34" s="31"/>
      <c r="I34" s="96"/>
      <c r="J34" s="33">
        <f>SUM(I35:I42)</f>
        <v>10881.611850000001</v>
      </c>
    </row>
    <row r="35" spans="1:10" s="56" customFormat="1" ht="12.75">
      <c r="A35" s="86" t="s">
        <v>64</v>
      </c>
      <c r="B35" s="7" t="s">
        <v>48</v>
      </c>
      <c r="C35" s="51">
        <f>0.8*2.1*3</f>
        <v>5.040000000000001</v>
      </c>
      <c r="D35" s="51" t="s">
        <v>22</v>
      </c>
      <c r="E35" s="79">
        <v>88.04</v>
      </c>
      <c r="F35" s="53">
        <f aca="true" t="shared" si="2" ref="F35:F49">C35*E35</f>
        <v>443.72160000000014</v>
      </c>
      <c r="G35" s="79">
        <f>23.04+28.11</f>
        <v>51.15</v>
      </c>
      <c r="H35" s="54">
        <f aca="true" t="shared" si="3" ref="H35:H41">G35*C35</f>
        <v>257.79600000000005</v>
      </c>
      <c r="I35" s="93">
        <f>F35+H35</f>
        <v>701.5176000000001</v>
      </c>
      <c r="J35" s="55"/>
    </row>
    <row r="36" spans="1:10" s="121" customFormat="1" ht="13.5" customHeight="1">
      <c r="A36" s="153" t="s">
        <v>111</v>
      </c>
      <c r="B36" s="138" t="s">
        <v>222</v>
      </c>
      <c r="C36" s="115">
        <f>5*1.5*0.89</f>
        <v>6.675</v>
      </c>
      <c r="D36" s="51" t="s">
        <v>22</v>
      </c>
      <c r="E36" s="116">
        <v>78.7</v>
      </c>
      <c r="F36" s="117">
        <f t="shared" si="2"/>
        <v>525.3225</v>
      </c>
      <c r="G36" s="116">
        <v>10.13</v>
      </c>
      <c r="H36" s="118">
        <f t="shared" si="3"/>
        <v>67.61775</v>
      </c>
      <c r="I36" s="119">
        <f>F36+H36</f>
        <v>592.94025</v>
      </c>
      <c r="J36" s="120"/>
    </row>
    <row r="37" spans="1:10" s="56" customFormat="1" ht="12.75">
      <c r="A37" s="86" t="s">
        <v>112</v>
      </c>
      <c r="B37" s="52" t="s">
        <v>106</v>
      </c>
      <c r="C37" s="66">
        <f>6*2*4.45</f>
        <v>53.400000000000006</v>
      </c>
      <c r="D37" s="51" t="s">
        <v>22</v>
      </c>
      <c r="E37" s="79">
        <v>1.6</v>
      </c>
      <c r="F37" s="53">
        <f t="shared" si="2"/>
        <v>85.44000000000001</v>
      </c>
      <c r="G37" s="79">
        <v>3.67</v>
      </c>
      <c r="H37" s="54">
        <f t="shared" si="3"/>
        <v>195.978</v>
      </c>
      <c r="I37" s="93">
        <f>F37+H37</f>
        <v>281.418</v>
      </c>
      <c r="J37" s="55"/>
    </row>
    <row r="38" spans="1:10" s="56" customFormat="1" ht="12.75">
      <c r="A38" s="86" t="s">
        <v>113</v>
      </c>
      <c r="B38" s="52" t="s">
        <v>108</v>
      </c>
      <c r="C38" s="51">
        <v>1.57</v>
      </c>
      <c r="D38" s="51" t="s">
        <v>22</v>
      </c>
      <c r="E38" s="79">
        <v>50.5</v>
      </c>
      <c r="F38" s="53">
        <f t="shared" si="2"/>
        <v>79.285</v>
      </c>
      <c r="G38" s="79">
        <v>13.5</v>
      </c>
      <c r="H38" s="54">
        <f t="shared" si="3"/>
        <v>21.195</v>
      </c>
      <c r="I38" s="93">
        <f>F38+H38</f>
        <v>100.47999999999999</v>
      </c>
      <c r="J38" s="55"/>
    </row>
    <row r="39" spans="1:10" s="56" customFormat="1" ht="12.75">
      <c r="A39" s="86" t="s">
        <v>114</v>
      </c>
      <c r="B39" s="52" t="s">
        <v>110</v>
      </c>
      <c r="C39" s="66">
        <f>8*1.5*0.89+0.4*0.89</f>
        <v>11.036</v>
      </c>
      <c r="D39" s="51" t="s">
        <v>22</v>
      </c>
      <c r="E39" s="79">
        <v>21</v>
      </c>
      <c r="F39" s="53">
        <f t="shared" si="2"/>
        <v>231.756</v>
      </c>
      <c r="G39" s="79">
        <v>0</v>
      </c>
      <c r="H39" s="54">
        <f t="shared" si="3"/>
        <v>0</v>
      </c>
      <c r="I39" s="93">
        <f>F39</f>
        <v>231.756</v>
      </c>
      <c r="J39" s="55"/>
    </row>
    <row r="40" spans="1:10" s="56" customFormat="1" ht="12.75">
      <c r="A40" s="86" t="s">
        <v>116</v>
      </c>
      <c r="B40" s="52" t="s">
        <v>215</v>
      </c>
      <c r="C40" s="66">
        <v>1.57</v>
      </c>
      <c r="D40" s="51" t="s">
        <v>22</v>
      </c>
      <c r="E40" s="79">
        <v>30</v>
      </c>
      <c r="F40" s="53">
        <f t="shared" si="2"/>
        <v>47.1</v>
      </c>
      <c r="G40" s="79">
        <v>35</v>
      </c>
      <c r="H40" s="54">
        <f t="shared" si="3"/>
        <v>54.95</v>
      </c>
      <c r="I40" s="93">
        <f>F40+H40</f>
        <v>102.05000000000001</v>
      </c>
      <c r="J40" s="55"/>
    </row>
    <row r="41" spans="1:10" s="56" customFormat="1" ht="12.75">
      <c r="A41" s="86" t="s">
        <v>214</v>
      </c>
      <c r="B41" s="52" t="s">
        <v>115</v>
      </c>
      <c r="C41" s="66">
        <f>2.43*3.5</f>
        <v>8.505</v>
      </c>
      <c r="D41" s="51" t="s">
        <v>22</v>
      </c>
      <c r="E41" s="79">
        <v>0</v>
      </c>
      <c r="F41" s="53">
        <f t="shared" si="2"/>
        <v>0</v>
      </c>
      <c r="G41" s="79">
        <v>80</v>
      </c>
      <c r="H41" s="54">
        <f t="shared" si="3"/>
        <v>680.4000000000001</v>
      </c>
      <c r="I41" s="93">
        <f>H41</f>
        <v>680.4000000000001</v>
      </c>
      <c r="J41" s="55"/>
    </row>
    <row r="42" spans="1:10" s="56" customFormat="1" ht="12.75">
      <c r="A42" s="86" t="s">
        <v>249</v>
      </c>
      <c r="B42" s="52" t="s">
        <v>250</v>
      </c>
      <c r="C42" s="66">
        <v>10.15</v>
      </c>
      <c r="D42" s="51" t="s">
        <v>22</v>
      </c>
      <c r="E42" s="79">
        <v>807</v>
      </c>
      <c r="F42" s="53">
        <f t="shared" si="2"/>
        <v>8191.05</v>
      </c>
      <c r="G42" s="79"/>
      <c r="H42" s="54"/>
      <c r="I42" s="93">
        <f>F42</f>
        <v>8191.05</v>
      </c>
      <c r="J42" s="55"/>
    </row>
    <row r="43" spans="1:10" ht="15.75" customHeight="1">
      <c r="A43" s="17">
        <v>6</v>
      </c>
      <c r="B43" s="18" t="s">
        <v>10</v>
      </c>
      <c r="C43" s="17"/>
      <c r="D43" s="17"/>
      <c r="E43" s="30"/>
      <c r="F43" s="30"/>
      <c r="G43" s="30"/>
      <c r="H43" s="30"/>
      <c r="I43" s="96"/>
      <c r="J43" s="33">
        <f>SUM(I44:I45)</f>
        <v>6994.995999999999</v>
      </c>
    </row>
    <row r="44" spans="1:10" ht="12.75">
      <c r="A44" s="85" t="s">
        <v>85</v>
      </c>
      <c r="B44" s="7" t="s">
        <v>65</v>
      </c>
      <c r="C44" s="51">
        <f>172+C27+10.15+10.15-1.68-1.68</f>
        <v>201.60999999999999</v>
      </c>
      <c r="D44" s="51" t="s">
        <v>22</v>
      </c>
      <c r="E44" s="79">
        <v>3.14</v>
      </c>
      <c r="F44" s="53">
        <f t="shared" si="2"/>
        <v>633.0554</v>
      </c>
      <c r="G44" s="79">
        <v>8.67</v>
      </c>
      <c r="H44" s="54">
        <f>G44*C44</f>
        <v>1747.9587</v>
      </c>
      <c r="I44" s="93">
        <f>F44+H44</f>
        <v>2381.0141</v>
      </c>
      <c r="J44" s="35"/>
    </row>
    <row r="45" spans="1:10" ht="33.75">
      <c r="A45" s="85" t="s">
        <v>86</v>
      </c>
      <c r="B45" s="57" t="s">
        <v>213</v>
      </c>
      <c r="C45" s="51">
        <v>198.11</v>
      </c>
      <c r="D45" s="51" t="s">
        <v>22</v>
      </c>
      <c r="E45" s="79">
        <v>10</v>
      </c>
      <c r="F45" s="20">
        <f t="shared" si="2"/>
        <v>1981.1000000000001</v>
      </c>
      <c r="G45" s="78">
        <v>13.29</v>
      </c>
      <c r="H45" s="21">
        <f>G45*C45</f>
        <v>2632.8819</v>
      </c>
      <c r="I45" s="95">
        <f>F45+H45</f>
        <v>4613.9819</v>
      </c>
      <c r="J45" s="35"/>
    </row>
    <row r="46" spans="1:10" ht="15.75" customHeight="1">
      <c r="A46" s="17">
        <v>7</v>
      </c>
      <c r="B46" s="18" t="s">
        <v>11</v>
      </c>
      <c r="C46" s="17"/>
      <c r="D46" s="17"/>
      <c r="E46" s="30"/>
      <c r="F46" s="30"/>
      <c r="G46" s="30"/>
      <c r="H46" s="31"/>
      <c r="I46" s="96"/>
      <c r="J46" s="33">
        <f>SUM(I47:I49)</f>
        <v>4561.0119</v>
      </c>
    </row>
    <row r="47" spans="1:10" ht="12" customHeight="1">
      <c r="A47" s="87" t="s">
        <v>20</v>
      </c>
      <c r="B47" s="19" t="s">
        <v>67</v>
      </c>
      <c r="C47" s="68">
        <v>150</v>
      </c>
      <c r="D47" s="51" t="s">
        <v>22</v>
      </c>
      <c r="E47" s="82">
        <v>3.44</v>
      </c>
      <c r="F47" s="53">
        <f t="shared" si="2"/>
        <v>516</v>
      </c>
      <c r="G47" s="82">
        <v>2.88</v>
      </c>
      <c r="H47" s="54">
        <f>C47*G47</f>
        <v>432</v>
      </c>
      <c r="I47" s="93">
        <f>F47+H47</f>
        <v>948</v>
      </c>
      <c r="J47" s="35"/>
    </row>
    <row r="48" spans="1:10" ht="22.5">
      <c r="A48" s="85" t="s">
        <v>66</v>
      </c>
      <c r="B48" s="57" t="s">
        <v>225</v>
      </c>
      <c r="C48" s="51">
        <v>150</v>
      </c>
      <c r="D48" s="51" t="s">
        <v>22</v>
      </c>
      <c r="E48" s="79">
        <v>10</v>
      </c>
      <c r="F48" s="53">
        <f t="shared" si="2"/>
        <v>1500</v>
      </c>
      <c r="G48" s="79">
        <v>13.29</v>
      </c>
      <c r="H48" s="54">
        <f>C48*G48</f>
        <v>1993.4999999999998</v>
      </c>
      <c r="I48" s="93">
        <f>F48+H48</f>
        <v>3493.5</v>
      </c>
      <c r="J48" s="35"/>
    </row>
    <row r="49" spans="1:10" ht="12.75">
      <c r="A49" s="85" t="s">
        <v>87</v>
      </c>
      <c r="B49" s="49" t="s">
        <v>107</v>
      </c>
      <c r="C49" s="51">
        <f>2.9*0.3</f>
        <v>0.87</v>
      </c>
      <c r="D49" s="51" t="s">
        <v>22</v>
      </c>
      <c r="E49" s="79">
        <v>130</v>
      </c>
      <c r="F49" s="53">
        <f t="shared" si="2"/>
        <v>113.1</v>
      </c>
      <c r="G49" s="79">
        <v>7.37</v>
      </c>
      <c r="H49" s="54">
        <f>C49*G49</f>
        <v>6.4119</v>
      </c>
      <c r="I49" s="93">
        <f>F49+H49</f>
        <v>119.5119</v>
      </c>
      <c r="J49" s="35"/>
    </row>
    <row r="50" spans="1:10" ht="15.75" customHeight="1">
      <c r="A50" s="17">
        <v>8</v>
      </c>
      <c r="B50" s="18" t="s">
        <v>9</v>
      </c>
      <c r="C50" s="32"/>
      <c r="D50" s="17"/>
      <c r="E50" s="30"/>
      <c r="F50" s="30"/>
      <c r="G50" s="30"/>
      <c r="H50" s="31"/>
      <c r="I50" s="96"/>
      <c r="J50" s="122">
        <f>SUM(I51:I89)</f>
        <v>6836.129999999999</v>
      </c>
    </row>
    <row r="51" spans="1:10" s="40" customFormat="1" ht="12.75">
      <c r="A51" s="151" t="s">
        <v>162</v>
      </c>
      <c r="B51" s="42" t="s">
        <v>189</v>
      </c>
      <c r="C51" s="125">
        <v>11</v>
      </c>
      <c r="D51" s="126" t="s">
        <v>33</v>
      </c>
      <c r="E51" s="127">
        <v>0.28</v>
      </c>
      <c r="F51" s="128">
        <f>E51*C51</f>
        <v>3.08</v>
      </c>
      <c r="G51" s="127">
        <v>0.44</v>
      </c>
      <c r="H51" s="129">
        <f aca="true" t="shared" si="4" ref="H51:H74">G51*C51</f>
        <v>4.84</v>
      </c>
      <c r="I51" s="130">
        <f aca="true" t="shared" si="5" ref="I51:I74">F51+H51</f>
        <v>7.92</v>
      </c>
      <c r="J51" s="36"/>
    </row>
    <row r="52" spans="1:10" s="40" customFormat="1" ht="12.75">
      <c r="A52" s="151" t="s">
        <v>163</v>
      </c>
      <c r="B52" s="42" t="s">
        <v>190</v>
      </c>
      <c r="C52" s="125">
        <v>5</v>
      </c>
      <c r="D52" s="126" t="s">
        <v>33</v>
      </c>
      <c r="E52" s="127">
        <v>1.26</v>
      </c>
      <c r="F52" s="128">
        <f>E55*C55</f>
        <v>150</v>
      </c>
      <c r="G52" s="127">
        <v>0.44</v>
      </c>
      <c r="H52" s="129">
        <f t="shared" si="4"/>
        <v>2.2</v>
      </c>
      <c r="I52" s="130">
        <f t="shared" si="5"/>
        <v>152.2</v>
      </c>
      <c r="J52" s="36"/>
    </row>
    <row r="53" spans="1:10" s="40" customFormat="1" ht="12.75">
      <c r="A53" s="151" t="s">
        <v>164</v>
      </c>
      <c r="B53" s="42" t="s">
        <v>152</v>
      </c>
      <c r="C53" s="125">
        <v>5</v>
      </c>
      <c r="D53" s="126" t="s">
        <v>33</v>
      </c>
      <c r="E53" s="127">
        <v>0.32</v>
      </c>
      <c r="F53" s="128">
        <f>E56*C56</f>
        <v>333.5</v>
      </c>
      <c r="G53" s="127">
        <v>1.48</v>
      </c>
      <c r="H53" s="129">
        <f t="shared" si="4"/>
        <v>7.4</v>
      </c>
      <c r="I53" s="130">
        <f t="shared" si="5"/>
        <v>340.9</v>
      </c>
      <c r="J53" s="36"/>
    </row>
    <row r="54" spans="1:10" s="40" customFormat="1" ht="12.75">
      <c r="A54" s="151" t="s">
        <v>88</v>
      </c>
      <c r="B54" s="42" t="s">
        <v>151</v>
      </c>
      <c r="C54" s="125">
        <v>25</v>
      </c>
      <c r="D54" s="126" t="s">
        <v>24</v>
      </c>
      <c r="E54" s="127">
        <v>1.32</v>
      </c>
      <c r="F54" s="128">
        <f>E54*C54</f>
        <v>33</v>
      </c>
      <c r="G54" s="127">
        <v>1.48</v>
      </c>
      <c r="H54" s="129">
        <f t="shared" si="4"/>
        <v>37</v>
      </c>
      <c r="I54" s="130">
        <f t="shared" si="5"/>
        <v>70</v>
      </c>
      <c r="J54" s="36"/>
    </row>
    <row r="55" spans="1:10" s="123" customFormat="1" ht="12.75">
      <c r="A55" s="151" t="s">
        <v>165</v>
      </c>
      <c r="B55" s="7" t="s">
        <v>147</v>
      </c>
      <c r="C55" s="66">
        <v>250</v>
      </c>
      <c r="D55" s="51" t="s">
        <v>24</v>
      </c>
      <c r="E55" s="79">
        <v>0.6</v>
      </c>
      <c r="F55" s="53">
        <f>E55*C55</f>
        <v>150</v>
      </c>
      <c r="G55" s="79">
        <v>1.48</v>
      </c>
      <c r="H55" s="54">
        <f t="shared" si="4"/>
        <v>370</v>
      </c>
      <c r="I55" s="93">
        <f t="shared" si="5"/>
        <v>520</v>
      </c>
      <c r="J55" s="35"/>
    </row>
    <row r="56" spans="1:10" s="123" customFormat="1" ht="12.75">
      <c r="A56" s="151" t="s">
        <v>166</v>
      </c>
      <c r="B56" s="7" t="s">
        <v>153</v>
      </c>
      <c r="C56" s="66">
        <v>1150</v>
      </c>
      <c r="D56" s="51" t="s">
        <v>24</v>
      </c>
      <c r="E56" s="79">
        <v>0.29</v>
      </c>
      <c r="F56" s="53">
        <f>E56*C56</f>
        <v>333.5</v>
      </c>
      <c r="G56" s="79">
        <v>0.74</v>
      </c>
      <c r="H56" s="54">
        <f t="shared" si="4"/>
        <v>851</v>
      </c>
      <c r="I56" s="93">
        <f t="shared" si="5"/>
        <v>1184.5</v>
      </c>
      <c r="J56" s="35"/>
    </row>
    <row r="57" spans="1:10" s="124" customFormat="1" ht="12.75">
      <c r="A57" s="151" t="s">
        <v>167</v>
      </c>
      <c r="B57" s="7" t="s">
        <v>229</v>
      </c>
      <c r="C57" s="66">
        <v>1</v>
      </c>
      <c r="D57" s="51" t="s">
        <v>33</v>
      </c>
      <c r="E57" s="79">
        <v>9</v>
      </c>
      <c r="F57" s="53">
        <f>E57*C57</f>
        <v>9</v>
      </c>
      <c r="G57" s="79">
        <v>29.66</v>
      </c>
      <c r="H57" s="54">
        <f t="shared" si="4"/>
        <v>29.66</v>
      </c>
      <c r="I57" s="93">
        <f t="shared" si="5"/>
        <v>38.66</v>
      </c>
      <c r="J57" s="35"/>
    </row>
    <row r="58" spans="1:10" s="40" customFormat="1" ht="12.75">
      <c r="A58" s="151" t="s">
        <v>168</v>
      </c>
      <c r="B58" s="7" t="s">
        <v>216</v>
      </c>
      <c r="C58" s="66">
        <v>5</v>
      </c>
      <c r="D58" s="51" t="s">
        <v>33</v>
      </c>
      <c r="E58" s="79">
        <v>30.7</v>
      </c>
      <c r="F58" s="53">
        <f>C58*E58</f>
        <v>153.5</v>
      </c>
      <c r="G58" s="79">
        <v>29.66</v>
      </c>
      <c r="H58" s="54">
        <f t="shared" si="4"/>
        <v>148.3</v>
      </c>
      <c r="I58" s="93">
        <f t="shared" si="5"/>
        <v>301.8</v>
      </c>
      <c r="J58" s="35"/>
    </row>
    <row r="59" spans="1:10" s="40" customFormat="1" ht="12.75">
      <c r="A59" s="151" t="s">
        <v>89</v>
      </c>
      <c r="B59" s="7" t="s">
        <v>230</v>
      </c>
      <c r="C59" s="66">
        <v>41</v>
      </c>
      <c r="D59" s="51" t="s">
        <v>33</v>
      </c>
      <c r="E59" s="79">
        <v>1.6</v>
      </c>
      <c r="F59" s="53">
        <f aca="true" t="shared" si="6" ref="F59:F67">E59*C59</f>
        <v>65.60000000000001</v>
      </c>
      <c r="G59" s="79">
        <v>2.69</v>
      </c>
      <c r="H59" s="54">
        <f t="shared" si="4"/>
        <v>110.28999999999999</v>
      </c>
      <c r="I59" s="93">
        <f t="shared" si="5"/>
        <v>175.89</v>
      </c>
      <c r="J59" s="35"/>
    </row>
    <row r="60" spans="1:10" s="40" customFormat="1" ht="12.75">
      <c r="A60" s="151" t="s">
        <v>90</v>
      </c>
      <c r="B60" s="7" t="s">
        <v>231</v>
      </c>
      <c r="C60" s="66">
        <v>1</v>
      </c>
      <c r="D60" s="51" t="s">
        <v>33</v>
      </c>
      <c r="E60" s="79">
        <v>4.2</v>
      </c>
      <c r="F60" s="53">
        <f t="shared" si="6"/>
        <v>4.2</v>
      </c>
      <c r="G60" s="79">
        <v>2.98</v>
      </c>
      <c r="H60" s="54">
        <f t="shared" si="4"/>
        <v>2.98</v>
      </c>
      <c r="I60" s="93">
        <f t="shared" si="5"/>
        <v>7.18</v>
      </c>
      <c r="J60" s="35"/>
    </row>
    <row r="61" spans="1:10" s="40" customFormat="1" ht="12.75">
      <c r="A61" s="151" t="s">
        <v>169</v>
      </c>
      <c r="B61" s="7" t="s">
        <v>232</v>
      </c>
      <c r="C61" s="66">
        <v>1</v>
      </c>
      <c r="D61" s="51" t="s">
        <v>33</v>
      </c>
      <c r="E61" s="79">
        <v>4.2</v>
      </c>
      <c r="F61" s="53">
        <f>E61*C61</f>
        <v>4.2</v>
      </c>
      <c r="G61" s="79">
        <v>2.98</v>
      </c>
      <c r="H61" s="54">
        <f>G61*C61</f>
        <v>2.98</v>
      </c>
      <c r="I61" s="93">
        <f>F61+H61</f>
        <v>7.18</v>
      </c>
      <c r="J61" s="35"/>
    </row>
    <row r="62" spans="1:10" s="40" customFormat="1" ht="12.75">
      <c r="A62" s="151" t="s">
        <v>170</v>
      </c>
      <c r="B62" s="7" t="s">
        <v>149</v>
      </c>
      <c r="C62" s="66">
        <v>2</v>
      </c>
      <c r="D62" s="51" t="s">
        <v>33</v>
      </c>
      <c r="E62" s="79">
        <v>1.89</v>
      </c>
      <c r="F62" s="53">
        <f t="shared" si="6"/>
        <v>3.78</v>
      </c>
      <c r="G62" s="79">
        <v>2.22</v>
      </c>
      <c r="H62" s="54">
        <f t="shared" si="4"/>
        <v>4.44</v>
      </c>
      <c r="I62" s="93">
        <f t="shared" si="5"/>
        <v>8.22</v>
      </c>
      <c r="J62" s="35"/>
    </row>
    <row r="63" spans="1:10" s="40" customFormat="1" ht="12.75">
      <c r="A63" s="85" t="s">
        <v>171</v>
      </c>
      <c r="B63" s="7" t="s">
        <v>233</v>
      </c>
      <c r="C63" s="66">
        <v>1</v>
      </c>
      <c r="D63" s="51" t="s">
        <v>33</v>
      </c>
      <c r="E63" s="79">
        <v>0.32</v>
      </c>
      <c r="F63" s="53">
        <f t="shared" si="6"/>
        <v>0.32</v>
      </c>
      <c r="G63" s="79">
        <v>2.22</v>
      </c>
      <c r="H63" s="54">
        <f t="shared" si="4"/>
        <v>2.22</v>
      </c>
      <c r="I63" s="93">
        <f t="shared" si="5"/>
        <v>2.54</v>
      </c>
      <c r="J63" s="35"/>
    </row>
    <row r="64" spans="1:10" s="40" customFormat="1" ht="12.75">
      <c r="A64" s="151" t="s">
        <v>91</v>
      </c>
      <c r="B64" s="7" t="s">
        <v>154</v>
      </c>
      <c r="C64" s="66">
        <v>2</v>
      </c>
      <c r="D64" s="51" t="s">
        <v>33</v>
      </c>
      <c r="E64" s="79">
        <v>0.53</v>
      </c>
      <c r="F64" s="53">
        <f t="shared" si="6"/>
        <v>1.06</v>
      </c>
      <c r="G64" s="79">
        <v>2.22</v>
      </c>
      <c r="H64" s="54">
        <f t="shared" si="4"/>
        <v>4.44</v>
      </c>
      <c r="I64" s="93">
        <f t="shared" si="5"/>
        <v>5.5</v>
      </c>
      <c r="J64" s="35"/>
    </row>
    <row r="65" spans="1:10" s="40" customFormat="1" ht="12.75">
      <c r="A65" s="151" t="s">
        <v>92</v>
      </c>
      <c r="B65" s="7" t="s">
        <v>145</v>
      </c>
      <c r="C65" s="66">
        <v>9</v>
      </c>
      <c r="D65" s="51" t="s">
        <v>33</v>
      </c>
      <c r="E65" s="79">
        <v>4.2</v>
      </c>
      <c r="F65" s="53">
        <f t="shared" si="6"/>
        <v>37.800000000000004</v>
      </c>
      <c r="G65" s="79">
        <v>3.7</v>
      </c>
      <c r="H65" s="54">
        <f t="shared" si="4"/>
        <v>33.300000000000004</v>
      </c>
      <c r="I65" s="93">
        <f t="shared" si="5"/>
        <v>71.10000000000001</v>
      </c>
      <c r="J65" s="35"/>
    </row>
    <row r="66" spans="1:10" s="40" customFormat="1" ht="12.75">
      <c r="A66" s="151" t="s">
        <v>172</v>
      </c>
      <c r="B66" s="7" t="s">
        <v>156</v>
      </c>
      <c r="C66" s="66">
        <v>2</v>
      </c>
      <c r="D66" s="51" t="s">
        <v>33</v>
      </c>
      <c r="E66" s="79">
        <v>3.68</v>
      </c>
      <c r="F66" s="53">
        <f t="shared" si="6"/>
        <v>7.36</v>
      </c>
      <c r="G66" s="79">
        <v>3.7</v>
      </c>
      <c r="H66" s="54">
        <f t="shared" si="4"/>
        <v>7.4</v>
      </c>
      <c r="I66" s="93">
        <f t="shared" si="5"/>
        <v>14.760000000000002</v>
      </c>
      <c r="J66" s="35"/>
    </row>
    <row r="67" spans="1:10" s="40" customFormat="1" ht="12.75">
      <c r="A67" s="151" t="s">
        <v>93</v>
      </c>
      <c r="B67" s="7" t="s">
        <v>146</v>
      </c>
      <c r="C67" s="66">
        <v>4</v>
      </c>
      <c r="D67" s="51" t="s">
        <v>33</v>
      </c>
      <c r="E67" s="79">
        <v>23.3</v>
      </c>
      <c r="F67" s="53">
        <f t="shared" si="6"/>
        <v>93.2</v>
      </c>
      <c r="G67" s="79">
        <v>7.44</v>
      </c>
      <c r="H67" s="54">
        <f t="shared" si="4"/>
        <v>29.76</v>
      </c>
      <c r="I67" s="93">
        <f t="shared" si="5"/>
        <v>122.96000000000001</v>
      </c>
      <c r="J67" s="35"/>
    </row>
    <row r="68" spans="1:10" s="40" customFormat="1" ht="12.75">
      <c r="A68" s="151" t="s">
        <v>94</v>
      </c>
      <c r="B68" s="7" t="s">
        <v>144</v>
      </c>
      <c r="C68" s="66">
        <v>250</v>
      </c>
      <c r="D68" s="51" t="s">
        <v>24</v>
      </c>
      <c r="E68" s="79">
        <v>1.12</v>
      </c>
      <c r="F68" s="53">
        <f>C68*E68</f>
        <v>280</v>
      </c>
      <c r="G68" s="79">
        <v>4.46</v>
      </c>
      <c r="H68" s="54">
        <f t="shared" si="4"/>
        <v>1115</v>
      </c>
      <c r="I68" s="93">
        <f t="shared" si="5"/>
        <v>1395</v>
      </c>
      <c r="J68" s="35"/>
    </row>
    <row r="69" spans="1:10" s="40" customFormat="1" ht="12.75">
      <c r="A69" s="151" t="s">
        <v>173</v>
      </c>
      <c r="B69" s="7" t="s">
        <v>143</v>
      </c>
      <c r="C69" s="66">
        <v>75</v>
      </c>
      <c r="D69" s="51" t="s">
        <v>24</v>
      </c>
      <c r="E69" s="79">
        <v>1.44</v>
      </c>
      <c r="F69" s="53">
        <f>C69*E69</f>
        <v>108</v>
      </c>
      <c r="G69" s="79">
        <v>4.46</v>
      </c>
      <c r="H69" s="54">
        <f t="shared" si="4"/>
        <v>334.5</v>
      </c>
      <c r="I69" s="93">
        <f t="shared" si="5"/>
        <v>442.5</v>
      </c>
      <c r="J69" s="35"/>
    </row>
    <row r="70" spans="1:10" s="40" customFormat="1" ht="12.75">
      <c r="A70" s="151" t="s">
        <v>174</v>
      </c>
      <c r="B70" s="43" t="s">
        <v>155</v>
      </c>
      <c r="C70" s="131">
        <v>18</v>
      </c>
      <c r="D70" s="132" t="s">
        <v>24</v>
      </c>
      <c r="E70" s="133">
        <v>1.52</v>
      </c>
      <c r="F70" s="134">
        <f aca="true" t="shared" si="7" ref="F70:F79">E70*C70</f>
        <v>27.36</v>
      </c>
      <c r="G70" s="79">
        <v>4.46</v>
      </c>
      <c r="H70" s="135">
        <f t="shared" si="4"/>
        <v>80.28</v>
      </c>
      <c r="I70" s="136">
        <f t="shared" si="5"/>
        <v>107.64</v>
      </c>
      <c r="J70" s="46"/>
    </row>
    <row r="71" spans="1:10" s="40" customFormat="1" ht="12.75">
      <c r="A71" s="151" t="s">
        <v>175</v>
      </c>
      <c r="B71" s="7" t="s">
        <v>234</v>
      </c>
      <c r="C71" s="66">
        <v>15</v>
      </c>
      <c r="D71" s="51" t="s">
        <v>24</v>
      </c>
      <c r="E71" s="79">
        <v>0.98</v>
      </c>
      <c r="F71" s="53">
        <f t="shared" si="7"/>
        <v>14.7</v>
      </c>
      <c r="G71" s="79">
        <v>4.46</v>
      </c>
      <c r="H71" s="54">
        <f t="shared" si="4"/>
        <v>66.9</v>
      </c>
      <c r="I71" s="93">
        <f t="shared" si="5"/>
        <v>81.60000000000001</v>
      </c>
      <c r="J71" s="35"/>
    </row>
    <row r="72" spans="1:10" s="40" customFormat="1" ht="12.75">
      <c r="A72" s="151" t="s">
        <v>95</v>
      </c>
      <c r="B72" s="43" t="s">
        <v>150</v>
      </c>
      <c r="C72" s="131">
        <v>4</v>
      </c>
      <c r="D72" s="132" t="s">
        <v>33</v>
      </c>
      <c r="E72" s="79">
        <v>1.05</v>
      </c>
      <c r="F72" s="53">
        <f t="shared" si="7"/>
        <v>4.2</v>
      </c>
      <c r="G72" s="79">
        <v>1.05</v>
      </c>
      <c r="H72" s="54">
        <f t="shared" si="4"/>
        <v>4.2</v>
      </c>
      <c r="I72" s="93">
        <f t="shared" si="5"/>
        <v>8.4</v>
      </c>
      <c r="J72" s="46"/>
    </row>
    <row r="73" spans="1:10" s="40" customFormat="1" ht="12.75">
      <c r="A73" s="151" t="s">
        <v>96</v>
      </c>
      <c r="B73" s="49" t="s">
        <v>235</v>
      </c>
      <c r="C73" s="131">
        <v>2</v>
      </c>
      <c r="D73" s="132" t="s">
        <v>33</v>
      </c>
      <c r="E73" s="79">
        <v>1.4</v>
      </c>
      <c r="F73" s="53">
        <f t="shared" si="7"/>
        <v>2.8</v>
      </c>
      <c r="G73" s="79">
        <v>1.05</v>
      </c>
      <c r="H73" s="54">
        <f t="shared" si="4"/>
        <v>2.1</v>
      </c>
      <c r="I73" s="93">
        <f t="shared" si="5"/>
        <v>4.9</v>
      </c>
      <c r="J73" s="46"/>
    </row>
    <row r="74" spans="1:10" s="40" customFormat="1" ht="12.75">
      <c r="A74" s="151" t="s">
        <v>176</v>
      </c>
      <c r="B74" s="43" t="s">
        <v>244</v>
      </c>
      <c r="C74" s="131">
        <v>3</v>
      </c>
      <c r="D74" s="132" t="s">
        <v>33</v>
      </c>
      <c r="E74" s="79">
        <v>1.7</v>
      </c>
      <c r="F74" s="53">
        <f t="shared" si="7"/>
        <v>5.1</v>
      </c>
      <c r="G74" s="79">
        <v>1.05</v>
      </c>
      <c r="H74" s="54">
        <f t="shared" si="4"/>
        <v>3.1500000000000004</v>
      </c>
      <c r="I74" s="93">
        <f t="shared" si="5"/>
        <v>8.25</v>
      </c>
      <c r="J74" s="46"/>
    </row>
    <row r="75" spans="1:10" s="40" customFormat="1" ht="12.75">
      <c r="A75" s="151" t="s">
        <v>177</v>
      </c>
      <c r="B75" s="7" t="s">
        <v>157</v>
      </c>
      <c r="C75" s="66">
        <v>5</v>
      </c>
      <c r="D75" s="51" t="s">
        <v>33</v>
      </c>
      <c r="E75" s="79">
        <v>2.25</v>
      </c>
      <c r="F75" s="53">
        <f t="shared" si="7"/>
        <v>11.25</v>
      </c>
      <c r="G75" s="79">
        <v>1.11</v>
      </c>
      <c r="H75" s="54">
        <f aca="true" t="shared" si="8" ref="H75:H87">G75*C75</f>
        <v>5.550000000000001</v>
      </c>
      <c r="I75" s="93">
        <f aca="true" t="shared" si="9" ref="I75:I87">F75+H75</f>
        <v>16.8</v>
      </c>
      <c r="J75" s="35"/>
    </row>
    <row r="76" spans="1:10" s="40" customFormat="1" ht="12.75">
      <c r="A76" s="151" t="s">
        <v>178</v>
      </c>
      <c r="B76" s="7" t="s">
        <v>148</v>
      </c>
      <c r="C76" s="66">
        <v>6</v>
      </c>
      <c r="D76" s="51" t="s">
        <v>33</v>
      </c>
      <c r="E76" s="79">
        <v>6.3</v>
      </c>
      <c r="F76" s="53">
        <f t="shared" si="7"/>
        <v>37.8</v>
      </c>
      <c r="G76" s="79">
        <v>22.27</v>
      </c>
      <c r="H76" s="54">
        <f t="shared" si="8"/>
        <v>133.62</v>
      </c>
      <c r="I76" s="93">
        <f t="shared" si="9"/>
        <v>171.42000000000002</v>
      </c>
      <c r="J76" s="35"/>
    </row>
    <row r="77" spans="1:10" s="40" customFormat="1" ht="12.75">
      <c r="A77" s="151" t="s">
        <v>97</v>
      </c>
      <c r="B77" s="7" t="s">
        <v>236</v>
      </c>
      <c r="C77" s="66">
        <v>3</v>
      </c>
      <c r="D77" s="51" t="s">
        <v>33</v>
      </c>
      <c r="E77" s="79">
        <v>4.45</v>
      </c>
      <c r="F77" s="53">
        <f t="shared" si="7"/>
        <v>13.350000000000001</v>
      </c>
      <c r="G77" s="79">
        <v>2.98</v>
      </c>
      <c r="H77" s="54">
        <f t="shared" si="8"/>
        <v>8.94</v>
      </c>
      <c r="I77" s="93">
        <f t="shared" si="9"/>
        <v>22.29</v>
      </c>
      <c r="J77" s="35"/>
    </row>
    <row r="78" spans="1:10" s="40" customFormat="1" ht="12.75" customHeight="1">
      <c r="A78" s="151" t="s">
        <v>179</v>
      </c>
      <c r="B78" s="7" t="s">
        <v>237</v>
      </c>
      <c r="C78" s="66">
        <v>1</v>
      </c>
      <c r="D78" s="51" t="s">
        <v>33</v>
      </c>
      <c r="E78" s="79">
        <v>7.6</v>
      </c>
      <c r="F78" s="53">
        <f t="shared" si="7"/>
        <v>7.6</v>
      </c>
      <c r="G78" s="79">
        <v>2.98</v>
      </c>
      <c r="H78" s="54">
        <f t="shared" si="8"/>
        <v>2.98</v>
      </c>
      <c r="I78" s="93">
        <f t="shared" si="9"/>
        <v>10.58</v>
      </c>
      <c r="J78" s="35"/>
    </row>
    <row r="79" spans="1:10" s="40" customFormat="1" ht="13.5" customHeight="1">
      <c r="A79" s="151" t="s">
        <v>180</v>
      </c>
      <c r="B79" s="7" t="s">
        <v>248</v>
      </c>
      <c r="C79" s="66">
        <v>2</v>
      </c>
      <c r="D79" s="51" t="s">
        <v>33</v>
      </c>
      <c r="E79" s="79">
        <v>34</v>
      </c>
      <c r="F79" s="53">
        <f t="shared" si="7"/>
        <v>68</v>
      </c>
      <c r="G79" s="79">
        <v>29.66</v>
      </c>
      <c r="H79" s="54">
        <f t="shared" si="8"/>
        <v>59.32</v>
      </c>
      <c r="I79" s="93">
        <f t="shared" si="9"/>
        <v>127.32</v>
      </c>
      <c r="J79" s="35"/>
    </row>
    <row r="80" spans="1:10" s="40" customFormat="1" ht="13.5" customHeight="1">
      <c r="A80" s="151" t="s">
        <v>181</v>
      </c>
      <c r="B80" s="7" t="s">
        <v>159</v>
      </c>
      <c r="C80" s="66">
        <v>28</v>
      </c>
      <c r="D80" s="51" t="s">
        <v>33</v>
      </c>
      <c r="E80" s="79">
        <v>3.5</v>
      </c>
      <c r="F80" s="53">
        <f aca="true" t="shared" si="10" ref="F80:F87">E80*C80</f>
        <v>98</v>
      </c>
      <c r="G80" s="79">
        <v>1.11</v>
      </c>
      <c r="H80" s="54">
        <f t="shared" si="8"/>
        <v>31.080000000000002</v>
      </c>
      <c r="I80" s="93">
        <f t="shared" si="9"/>
        <v>129.08</v>
      </c>
      <c r="J80" s="35"/>
    </row>
    <row r="81" spans="1:10" s="40" customFormat="1" ht="13.5" customHeight="1">
      <c r="A81" s="151" t="s">
        <v>182</v>
      </c>
      <c r="B81" s="7" t="s">
        <v>161</v>
      </c>
      <c r="C81" s="66">
        <v>4</v>
      </c>
      <c r="D81" s="51" t="s">
        <v>33</v>
      </c>
      <c r="E81" s="79">
        <v>37.2</v>
      </c>
      <c r="F81" s="53">
        <f t="shared" si="10"/>
        <v>148.8</v>
      </c>
      <c r="G81" s="79">
        <v>19.29</v>
      </c>
      <c r="H81" s="54">
        <f t="shared" si="8"/>
        <v>77.16</v>
      </c>
      <c r="I81" s="93">
        <f t="shared" si="9"/>
        <v>225.96</v>
      </c>
      <c r="J81" s="35"/>
    </row>
    <row r="82" spans="1:10" s="40" customFormat="1" ht="12.75">
      <c r="A82" s="151" t="s">
        <v>183</v>
      </c>
      <c r="B82" s="7" t="s">
        <v>238</v>
      </c>
      <c r="C82" s="66">
        <v>4</v>
      </c>
      <c r="D82" s="51" t="s">
        <v>33</v>
      </c>
      <c r="E82" s="79">
        <v>0.2</v>
      </c>
      <c r="F82" s="53">
        <f t="shared" si="10"/>
        <v>0.8</v>
      </c>
      <c r="G82" s="79">
        <v>0.74</v>
      </c>
      <c r="H82" s="54">
        <f t="shared" si="8"/>
        <v>2.96</v>
      </c>
      <c r="I82" s="93">
        <f t="shared" si="9"/>
        <v>3.76</v>
      </c>
      <c r="J82" s="35"/>
    </row>
    <row r="83" spans="1:10" s="40" customFormat="1" ht="12.75" customHeight="1">
      <c r="A83" s="151" t="s">
        <v>184</v>
      </c>
      <c r="B83" s="7" t="s">
        <v>226</v>
      </c>
      <c r="C83" s="66">
        <v>4</v>
      </c>
      <c r="D83" s="51" t="s">
        <v>33</v>
      </c>
      <c r="E83" s="79">
        <v>0.35</v>
      </c>
      <c r="F83" s="53">
        <f t="shared" si="10"/>
        <v>1.4</v>
      </c>
      <c r="G83" s="79">
        <v>0.74</v>
      </c>
      <c r="H83" s="54">
        <f t="shared" si="8"/>
        <v>2.96</v>
      </c>
      <c r="I83" s="93">
        <f t="shared" si="9"/>
        <v>4.359999999999999</v>
      </c>
      <c r="J83" s="35"/>
    </row>
    <row r="84" spans="1:10" s="40" customFormat="1" ht="12.75" customHeight="1">
      <c r="A84" s="151" t="s">
        <v>185</v>
      </c>
      <c r="B84" s="7" t="s">
        <v>160</v>
      </c>
      <c r="C84" s="66">
        <v>14</v>
      </c>
      <c r="D84" s="51" t="s">
        <v>33</v>
      </c>
      <c r="E84" s="79">
        <v>16.15</v>
      </c>
      <c r="F84" s="53">
        <f t="shared" si="10"/>
        <v>226.09999999999997</v>
      </c>
      <c r="G84" s="79">
        <v>2.98</v>
      </c>
      <c r="H84" s="54">
        <f t="shared" si="8"/>
        <v>41.72</v>
      </c>
      <c r="I84" s="93">
        <f t="shared" si="9"/>
        <v>267.81999999999994</v>
      </c>
      <c r="J84" s="35"/>
    </row>
    <row r="85" spans="1:10" s="40" customFormat="1" ht="12.75">
      <c r="A85" s="151" t="s">
        <v>186</v>
      </c>
      <c r="B85" s="7" t="s">
        <v>217</v>
      </c>
      <c r="C85" s="66">
        <v>6</v>
      </c>
      <c r="D85" s="51" t="s">
        <v>33</v>
      </c>
      <c r="E85" s="79">
        <v>0</v>
      </c>
      <c r="F85" s="53">
        <f>E85*C85</f>
        <v>0</v>
      </c>
      <c r="G85" s="79">
        <v>23.73</v>
      </c>
      <c r="H85" s="54">
        <f>G85*C85</f>
        <v>142.38</v>
      </c>
      <c r="I85" s="93">
        <f>F85+H85</f>
        <v>142.38</v>
      </c>
      <c r="J85" s="35"/>
    </row>
    <row r="86" spans="1:10" s="40" customFormat="1" ht="12.75">
      <c r="A86" s="151" t="s">
        <v>187</v>
      </c>
      <c r="B86" s="7" t="s">
        <v>218</v>
      </c>
      <c r="C86" s="66">
        <v>2</v>
      </c>
      <c r="D86" s="51" t="s">
        <v>33</v>
      </c>
      <c r="E86" s="79">
        <v>0</v>
      </c>
      <c r="F86" s="53">
        <f>E86*C86</f>
        <v>0</v>
      </c>
      <c r="G86" s="79">
        <v>19.29</v>
      </c>
      <c r="H86" s="54">
        <f>G86*C86</f>
        <v>38.58</v>
      </c>
      <c r="I86" s="93">
        <f>F86+H86</f>
        <v>38.58</v>
      </c>
      <c r="J86" s="35"/>
    </row>
    <row r="87" spans="1:10" s="40" customFormat="1" ht="12.75" customHeight="1">
      <c r="A87" s="151" t="s">
        <v>188</v>
      </c>
      <c r="B87" s="7" t="s">
        <v>158</v>
      </c>
      <c r="C87" s="66">
        <v>56</v>
      </c>
      <c r="D87" s="51" t="s">
        <v>33</v>
      </c>
      <c r="E87" s="79">
        <v>0.8</v>
      </c>
      <c r="F87" s="53">
        <f t="shared" si="10"/>
        <v>44.800000000000004</v>
      </c>
      <c r="G87" s="79">
        <v>2.98</v>
      </c>
      <c r="H87" s="54">
        <f t="shared" si="8"/>
        <v>166.88</v>
      </c>
      <c r="I87" s="93">
        <f t="shared" si="9"/>
        <v>211.68</v>
      </c>
      <c r="J87" s="35"/>
    </row>
    <row r="88" spans="1:10" s="40" customFormat="1" ht="23.25" customHeight="1">
      <c r="A88" s="151" t="s">
        <v>221</v>
      </c>
      <c r="B88" s="67" t="s">
        <v>228</v>
      </c>
      <c r="C88" s="66">
        <v>12</v>
      </c>
      <c r="D88" s="51" t="s">
        <v>33</v>
      </c>
      <c r="E88" s="79">
        <v>3.6</v>
      </c>
      <c r="F88" s="53">
        <f>E88*C88</f>
        <v>43.2</v>
      </c>
      <c r="G88" s="79">
        <v>5.94</v>
      </c>
      <c r="H88" s="54">
        <f>G88*C88</f>
        <v>71.28</v>
      </c>
      <c r="I88" s="93">
        <f>F88+H88</f>
        <v>114.48</v>
      </c>
      <c r="J88" s="35"/>
    </row>
    <row r="89" spans="1:10" s="40" customFormat="1" ht="24" customHeight="1">
      <c r="A89" s="151" t="s">
        <v>243</v>
      </c>
      <c r="B89" s="67" t="s">
        <v>227</v>
      </c>
      <c r="C89" s="66">
        <v>23</v>
      </c>
      <c r="D89" s="51" t="s">
        <v>33</v>
      </c>
      <c r="E89" s="79">
        <v>5.8</v>
      </c>
      <c r="F89" s="53">
        <f>E89*C89</f>
        <v>133.4</v>
      </c>
      <c r="G89" s="79">
        <v>5.94</v>
      </c>
      <c r="H89" s="54">
        <f>G89*C89</f>
        <v>136.62</v>
      </c>
      <c r="I89" s="93">
        <f>F89+H89</f>
        <v>270.02</v>
      </c>
      <c r="J89" s="35"/>
    </row>
    <row r="90" spans="1:10" ht="12.75">
      <c r="A90" s="17">
        <v>9</v>
      </c>
      <c r="B90" s="18" t="s">
        <v>49</v>
      </c>
      <c r="C90" s="17"/>
      <c r="D90" s="17"/>
      <c r="E90" s="30"/>
      <c r="F90" s="30"/>
      <c r="G90" s="30"/>
      <c r="H90" s="30"/>
      <c r="I90" s="96"/>
      <c r="J90" s="88">
        <f>SUM(I91:I115)</f>
        <v>4110.88</v>
      </c>
    </row>
    <row r="91" spans="1:10" s="40" customFormat="1" ht="12.75">
      <c r="A91" s="151" t="s">
        <v>34</v>
      </c>
      <c r="B91" s="42" t="s">
        <v>198</v>
      </c>
      <c r="C91" s="125">
        <v>10</v>
      </c>
      <c r="D91" s="126" t="s">
        <v>33</v>
      </c>
      <c r="E91" s="127">
        <v>1.38</v>
      </c>
      <c r="F91" s="134">
        <f aca="true" t="shared" si="11" ref="F91:F97">C91*E91</f>
        <v>13.799999999999999</v>
      </c>
      <c r="G91" s="127">
        <v>0.59</v>
      </c>
      <c r="H91" s="134">
        <f aca="true" t="shared" si="12" ref="H91:H97">C91*G91</f>
        <v>5.8999999999999995</v>
      </c>
      <c r="I91" s="93">
        <f>F91+H91</f>
        <v>19.7</v>
      </c>
      <c r="J91" s="36"/>
    </row>
    <row r="92" spans="1:10" s="40" customFormat="1" ht="12.75">
      <c r="A92" s="151" t="s">
        <v>125</v>
      </c>
      <c r="B92" s="42" t="s">
        <v>197</v>
      </c>
      <c r="C92" s="125">
        <v>4</v>
      </c>
      <c r="D92" s="51" t="s">
        <v>33</v>
      </c>
      <c r="E92" s="127">
        <v>2</v>
      </c>
      <c r="F92" s="134">
        <f t="shared" si="11"/>
        <v>8</v>
      </c>
      <c r="G92" s="127">
        <v>0.59</v>
      </c>
      <c r="H92" s="134">
        <f t="shared" si="12"/>
        <v>2.36</v>
      </c>
      <c r="I92" s="93">
        <f>F92+H92</f>
        <v>10.36</v>
      </c>
      <c r="J92" s="36"/>
    </row>
    <row r="93" spans="1:10" ht="12.75">
      <c r="A93" s="85" t="s">
        <v>126</v>
      </c>
      <c r="B93" s="49" t="s">
        <v>208</v>
      </c>
      <c r="C93" s="65">
        <v>1</v>
      </c>
      <c r="D93" s="132" t="s">
        <v>33</v>
      </c>
      <c r="E93" s="79">
        <v>5.02</v>
      </c>
      <c r="F93" s="134">
        <f t="shared" si="11"/>
        <v>5.02</v>
      </c>
      <c r="G93" s="79">
        <v>3</v>
      </c>
      <c r="H93" s="134">
        <f t="shared" si="12"/>
        <v>3</v>
      </c>
      <c r="I93" s="93">
        <f aca="true" t="shared" si="13" ref="I93:I99">F93+H93</f>
        <v>8.02</v>
      </c>
      <c r="J93" s="35"/>
    </row>
    <row r="94" spans="1:10" ht="12.75">
      <c r="A94" s="151" t="s">
        <v>35</v>
      </c>
      <c r="B94" s="49" t="s">
        <v>239</v>
      </c>
      <c r="C94" s="65">
        <v>2</v>
      </c>
      <c r="D94" s="132" t="s">
        <v>33</v>
      </c>
      <c r="E94" s="79">
        <v>52.85</v>
      </c>
      <c r="F94" s="134">
        <f t="shared" si="11"/>
        <v>105.7</v>
      </c>
      <c r="G94" s="79">
        <v>3</v>
      </c>
      <c r="H94" s="134">
        <f t="shared" si="12"/>
        <v>6</v>
      </c>
      <c r="I94" s="93">
        <f t="shared" si="13"/>
        <v>111.7</v>
      </c>
      <c r="J94" s="35"/>
    </row>
    <row r="95" spans="1:10" ht="12.75">
      <c r="A95" s="151" t="s">
        <v>36</v>
      </c>
      <c r="B95" s="49" t="s">
        <v>207</v>
      </c>
      <c r="C95" s="65">
        <v>3</v>
      </c>
      <c r="D95" s="132" t="s">
        <v>33</v>
      </c>
      <c r="E95" s="79">
        <v>7.65</v>
      </c>
      <c r="F95" s="134">
        <f t="shared" si="11"/>
        <v>22.950000000000003</v>
      </c>
      <c r="G95" s="79">
        <v>3</v>
      </c>
      <c r="H95" s="134">
        <f t="shared" si="12"/>
        <v>9</v>
      </c>
      <c r="I95" s="93">
        <f t="shared" si="13"/>
        <v>31.950000000000003</v>
      </c>
      <c r="J95" s="35"/>
    </row>
    <row r="96" spans="1:10" ht="33.75">
      <c r="A96" s="151" t="s">
        <v>37</v>
      </c>
      <c r="B96" s="57" t="s">
        <v>203</v>
      </c>
      <c r="C96" s="65">
        <v>650</v>
      </c>
      <c r="D96" s="132" t="s">
        <v>24</v>
      </c>
      <c r="E96" s="79">
        <v>0.48</v>
      </c>
      <c r="F96" s="134">
        <f t="shared" si="11"/>
        <v>312</v>
      </c>
      <c r="G96" s="79">
        <v>0.74</v>
      </c>
      <c r="H96" s="134">
        <f t="shared" si="12"/>
        <v>481</v>
      </c>
      <c r="I96" s="93">
        <f t="shared" si="13"/>
        <v>793</v>
      </c>
      <c r="J96" s="35"/>
    </row>
    <row r="97" spans="1:10" ht="12.75">
      <c r="A97" s="151" t="s">
        <v>38</v>
      </c>
      <c r="B97" s="57" t="s">
        <v>191</v>
      </c>
      <c r="C97" s="65">
        <v>2</v>
      </c>
      <c r="D97" s="132" t="s">
        <v>33</v>
      </c>
      <c r="E97" s="79">
        <v>39.82</v>
      </c>
      <c r="F97" s="134">
        <f t="shared" si="11"/>
        <v>79.64</v>
      </c>
      <c r="G97" s="79">
        <v>14.83</v>
      </c>
      <c r="H97" s="134">
        <f t="shared" si="12"/>
        <v>29.66</v>
      </c>
      <c r="I97" s="93">
        <f t="shared" si="13"/>
        <v>109.3</v>
      </c>
      <c r="J97" s="35"/>
    </row>
    <row r="98" spans="1:10" ht="12.75">
      <c r="A98" s="151" t="s">
        <v>39</v>
      </c>
      <c r="B98" s="49" t="s">
        <v>199</v>
      </c>
      <c r="C98" s="65">
        <v>4</v>
      </c>
      <c r="D98" s="132" t="s">
        <v>33</v>
      </c>
      <c r="E98" s="79">
        <v>35</v>
      </c>
      <c r="F98" s="134">
        <f aca="true" t="shared" si="14" ref="F98:F115">C98*E98</f>
        <v>140</v>
      </c>
      <c r="G98" s="79">
        <v>14.83</v>
      </c>
      <c r="H98" s="134">
        <f aca="true" t="shared" si="15" ref="H98:H115">C98*G98</f>
        <v>59.32</v>
      </c>
      <c r="I98" s="93">
        <f t="shared" si="13"/>
        <v>199.32</v>
      </c>
      <c r="J98" s="35"/>
    </row>
    <row r="99" spans="1:10" ht="12.75">
      <c r="A99" s="151" t="s">
        <v>127</v>
      </c>
      <c r="B99" s="49" t="s">
        <v>200</v>
      </c>
      <c r="C99" s="65">
        <v>8</v>
      </c>
      <c r="D99" s="132" t="s">
        <v>33</v>
      </c>
      <c r="E99" s="79">
        <v>20.85</v>
      </c>
      <c r="F99" s="134">
        <f t="shared" si="14"/>
        <v>166.8</v>
      </c>
      <c r="G99" s="79">
        <v>14.83</v>
      </c>
      <c r="H99" s="134">
        <f t="shared" si="15"/>
        <v>118.64</v>
      </c>
      <c r="I99" s="93">
        <f t="shared" si="13"/>
        <v>285.44</v>
      </c>
      <c r="J99" s="35"/>
    </row>
    <row r="100" spans="1:10" s="40" customFormat="1" ht="12.75">
      <c r="A100" s="151" t="s">
        <v>40</v>
      </c>
      <c r="B100" s="7" t="s">
        <v>240</v>
      </c>
      <c r="C100" s="66">
        <v>24</v>
      </c>
      <c r="D100" s="51" t="s">
        <v>33</v>
      </c>
      <c r="E100" s="79">
        <v>1.6</v>
      </c>
      <c r="F100" s="53">
        <f>E100*C100</f>
        <v>38.400000000000006</v>
      </c>
      <c r="G100" s="79">
        <v>2.69</v>
      </c>
      <c r="H100" s="54">
        <f>G100*C100</f>
        <v>64.56</v>
      </c>
      <c r="I100" s="93">
        <f>F100+H100</f>
        <v>102.96000000000001</v>
      </c>
      <c r="J100" s="35"/>
    </row>
    <row r="101" spans="1:10" ht="12.75">
      <c r="A101" s="151" t="s">
        <v>41</v>
      </c>
      <c r="B101" s="49" t="s">
        <v>204</v>
      </c>
      <c r="C101" s="65">
        <v>46</v>
      </c>
      <c r="D101" s="132" t="s">
        <v>33</v>
      </c>
      <c r="E101" s="79">
        <v>3.11</v>
      </c>
      <c r="F101" s="53">
        <f>E101*C101</f>
        <v>143.06</v>
      </c>
      <c r="G101" s="79">
        <v>3</v>
      </c>
      <c r="H101" s="54">
        <f>G101*C101</f>
        <v>138</v>
      </c>
      <c r="I101" s="93">
        <f aca="true" t="shared" si="16" ref="I101:I106">F101+H101</f>
        <v>281.06</v>
      </c>
      <c r="J101" s="35"/>
    </row>
    <row r="102" spans="1:10" ht="12.75">
      <c r="A102" s="151" t="s">
        <v>42</v>
      </c>
      <c r="B102" s="49" t="s">
        <v>209</v>
      </c>
      <c r="C102" s="65">
        <v>46</v>
      </c>
      <c r="D102" s="132" t="s">
        <v>33</v>
      </c>
      <c r="E102" s="79">
        <v>11.37</v>
      </c>
      <c r="F102" s="53">
        <f>E102*C102</f>
        <v>523.02</v>
      </c>
      <c r="G102" s="79">
        <v>3</v>
      </c>
      <c r="H102" s="54">
        <f>G102*C102</f>
        <v>138</v>
      </c>
      <c r="I102" s="93">
        <f t="shared" si="16"/>
        <v>661.02</v>
      </c>
      <c r="J102" s="35"/>
    </row>
    <row r="103" spans="1:10" ht="13.5" customHeight="1">
      <c r="A103" s="151" t="s">
        <v>43</v>
      </c>
      <c r="B103" s="49" t="s">
        <v>196</v>
      </c>
      <c r="C103" s="65">
        <v>4</v>
      </c>
      <c r="D103" s="132" t="s">
        <v>33</v>
      </c>
      <c r="E103" s="79">
        <v>1.31</v>
      </c>
      <c r="F103" s="134">
        <f t="shared" si="14"/>
        <v>5.24</v>
      </c>
      <c r="G103" s="79">
        <v>2.98</v>
      </c>
      <c r="H103" s="134">
        <f t="shared" si="15"/>
        <v>11.92</v>
      </c>
      <c r="I103" s="93">
        <f t="shared" si="16"/>
        <v>17.16</v>
      </c>
      <c r="J103" s="35"/>
    </row>
    <row r="104" spans="1:10" ht="12.75">
      <c r="A104" s="151" t="s">
        <v>128</v>
      </c>
      <c r="B104" s="49" t="s">
        <v>195</v>
      </c>
      <c r="C104" s="65">
        <v>1</v>
      </c>
      <c r="D104" s="132" t="s">
        <v>33</v>
      </c>
      <c r="E104" s="79">
        <v>5.79</v>
      </c>
      <c r="F104" s="134">
        <f t="shared" si="14"/>
        <v>5.79</v>
      </c>
      <c r="G104" s="79">
        <v>4.46</v>
      </c>
      <c r="H104" s="134">
        <f t="shared" si="15"/>
        <v>4.46</v>
      </c>
      <c r="I104" s="93">
        <f t="shared" si="16"/>
        <v>10.25</v>
      </c>
      <c r="J104" s="35"/>
    </row>
    <row r="105" spans="1:10" ht="12.75">
      <c r="A105" s="151" t="s">
        <v>129</v>
      </c>
      <c r="B105" s="49" t="s">
        <v>201</v>
      </c>
      <c r="C105" s="65">
        <v>50</v>
      </c>
      <c r="D105" s="132" t="s">
        <v>24</v>
      </c>
      <c r="E105" s="79">
        <v>1.44</v>
      </c>
      <c r="F105" s="134">
        <f>C105*E105</f>
        <v>72</v>
      </c>
      <c r="G105" s="79">
        <v>4.46</v>
      </c>
      <c r="H105" s="134">
        <f>C105*G105</f>
        <v>223</v>
      </c>
      <c r="I105" s="93">
        <f t="shared" si="16"/>
        <v>295</v>
      </c>
      <c r="J105" s="35"/>
    </row>
    <row r="106" spans="1:10" ht="12.75">
      <c r="A106" s="151" t="s">
        <v>130</v>
      </c>
      <c r="B106" s="49" t="s">
        <v>202</v>
      </c>
      <c r="C106" s="65">
        <v>75</v>
      </c>
      <c r="D106" s="132" t="s">
        <v>24</v>
      </c>
      <c r="E106" s="79">
        <v>1.12</v>
      </c>
      <c r="F106" s="134">
        <f t="shared" si="14"/>
        <v>84.00000000000001</v>
      </c>
      <c r="G106" s="79">
        <v>4.46</v>
      </c>
      <c r="H106" s="134">
        <f t="shared" si="15"/>
        <v>334.5</v>
      </c>
      <c r="I106" s="93">
        <f t="shared" si="16"/>
        <v>418.5</v>
      </c>
      <c r="J106" s="35"/>
    </row>
    <row r="107" spans="1:10" ht="12.75">
      <c r="A107" s="151" t="s">
        <v>131</v>
      </c>
      <c r="B107" s="49" t="s">
        <v>192</v>
      </c>
      <c r="C107" s="65">
        <v>18</v>
      </c>
      <c r="D107" s="132" t="s">
        <v>24</v>
      </c>
      <c r="E107" s="79">
        <v>6.61</v>
      </c>
      <c r="F107" s="134">
        <f>C107*E107</f>
        <v>118.98</v>
      </c>
      <c r="G107" s="79">
        <v>7.44</v>
      </c>
      <c r="H107" s="134">
        <f>C107*G107</f>
        <v>133.92000000000002</v>
      </c>
      <c r="I107" s="93">
        <f>F107+H107</f>
        <v>252.90000000000003</v>
      </c>
      <c r="J107" s="35"/>
    </row>
    <row r="108" spans="1:10" ht="12.75">
      <c r="A108" s="151" t="s">
        <v>132</v>
      </c>
      <c r="B108" s="49" t="s">
        <v>124</v>
      </c>
      <c r="C108" s="65">
        <v>3</v>
      </c>
      <c r="D108" s="132" t="s">
        <v>24</v>
      </c>
      <c r="E108" s="79">
        <v>4.1</v>
      </c>
      <c r="F108" s="134">
        <f t="shared" si="14"/>
        <v>12.299999999999999</v>
      </c>
      <c r="G108" s="79">
        <v>8.89</v>
      </c>
      <c r="H108" s="134">
        <f t="shared" si="15"/>
        <v>26.67</v>
      </c>
      <c r="I108" s="93">
        <f>F108+H108</f>
        <v>38.97</v>
      </c>
      <c r="J108" s="35"/>
    </row>
    <row r="109" spans="1:10" ht="12.75">
      <c r="A109" s="151" t="s">
        <v>133</v>
      </c>
      <c r="B109" s="49" t="s">
        <v>241</v>
      </c>
      <c r="C109" s="65">
        <v>1</v>
      </c>
      <c r="D109" s="132" t="s">
        <v>33</v>
      </c>
      <c r="E109" s="79">
        <v>1.4</v>
      </c>
      <c r="F109" s="134">
        <f t="shared" si="14"/>
        <v>1.4</v>
      </c>
      <c r="G109" s="79">
        <v>1.05</v>
      </c>
      <c r="H109" s="134">
        <f t="shared" si="15"/>
        <v>1.05</v>
      </c>
      <c r="I109" s="93">
        <f aca="true" t="shared" si="17" ref="I109:I115">F109+H109</f>
        <v>2.45</v>
      </c>
      <c r="J109" s="35"/>
    </row>
    <row r="110" spans="1:10" ht="22.5">
      <c r="A110" s="151" t="s">
        <v>134</v>
      </c>
      <c r="B110" s="57" t="s">
        <v>210</v>
      </c>
      <c r="C110" s="65">
        <v>23</v>
      </c>
      <c r="D110" s="132" t="s">
        <v>33</v>
      </c>
      <c r="E110" s="79">
        <v>3.22</v>
      </c>
      <c r="F110" s="134">
        <f t="shared" si="14"/>
        <v>74.06</v>
      </c>
      <c r="G110" s="79">
        <v>1.05</v>
      </c>
      <c r="H110" s="134">
        <f t="shared" si="15"/>
        <v>24.150000000000002</v>
      </c>
      <c r="I110" s="93">
        <f t="shared" si="17"/>
        <v>98.21000000000001</v>
      </c>
      <c r="J110" s="35"/>
    </row>
    <row r="111" spans="1:10" ht="12.75">
      <c r="A111" s="151" t="s">
        <v>135</v>
      </c>
      <c r="B111" s="49" t="s">
        <v>194</v>
      </c>
      <c r="C111" s="65">
        <v>8</v>
      </c>
      <c r="D111" s="132" t="s">
        <v>33</v>
      </c>
      <c r="E111" s="79">
        <v>0.93</v>
      </c>
      <c r="F111" s="134">
        <f t="shared" si="14"/>
        <v>7.44</v>
      </c>
      <c r="G111" s="79">
        <v>1.48</v>
      </c>
      <c r="H111" s="134">
        <f t="shared" si="15"/>
        <v>11.84</v>
      </c>
      <c r="I111" s="93">
        <f t="shared" si="17"/>
        <v>19.28</v>
      </c>
      <c r="J111" s="35"/>
    </row>
    <row r="112" spans="1:10" ht="12.75">
      <c r="A112" s="151" t="s">
        <v>136</v>
      </c>
      <c r="B112" s="49" t="s">
        <v>193</v>
      </c>
      <c r="C112" s="65">
        <v>2</v>
      </c>
      <c r="D112" s="132" t="s">
        <v>33</v>
      </c>
      <c r="E112" s="79">
        <v>0.92</v>
      </c>
      <c r="F112" s="134">
        <f t="shared" si="14"/>
        <v>1.84</v>
      </c>
      <c r="G112" s="79">
        <v>1.48</v>
      </c>
      <c r="H112" s="134">
        <f t="shared" si="15"/>
        <v>2.96</v>
      </c>
      <c r="I112" s="93">
        <f t="shared" si="17"/>
        <v>4.8</v>
      </c>
      <c r="J112" s="35"/>
    </row>
    <row r="113" spans="1:10" ht="12.75">
      <c r="A113" s="151" t="s">
        <v>137</v>
      </c>
      <c r="B113" s="137" t="s">
        <v>211</v>
      </c>
      <c r="C113" s="65">
        <v>12</v>
      </c>
      <c r="D113" s="132" t="s">
        <v>33</v>
      </c>
      <c r="E113" s="79">
        <v>16.52</v>
      </c>
      <c r="F113" s="134">
        <f t="shared" si="14"/>
        <v>198.24</v>
      </c>
      <c r="G113" s="79">
        <v>3</v>
      </c>
      <c r="H113" s="134">
        <f t="shared" si="15"/>
        <v>36</v>
      </c>
      <c r="I113" s="93">
        <f t="shared" si="17"/>
        <v>234.24</v>
      </c>
      <c r="J113" s="35"/>
    </row>
    <row r="114" spans="1:10" ht="12.75">
      <c r="A114" s="151" t="s">
        <v>138</v>
      </c>
      <c r="B114" s="49" t="s">
        <v>205</v>
      </c>
      <c r="C114" s="65">
        <v>1</v>
      </c>
      <c r="D114" s="132" t="s">
        <v>33</v>
      </c>
      <c r="E114" s="79">
        <v>59.89</v>
      </c>
      <c r="F114" s="134">
        <f t="shared" si="14"/>
        <v>59.89</v>
      </c>
      <c r="G114" s="79">
        <v>34.12</v>
      </c>
      <c r="H114" s="134">
        <f t="shared" si="15"/>
        <v>34.12</v>
      </c>
      <c r="I114" s="93">
        <f t="shared" si="17"/>
        <v>94.00999999999999</v>
      </c>
      <c r="J114" s="35"/>
    </row>
    <row r="115" spans="1:10" ht="12.75">
      <c r="A115" s="151" t="s">
        <v>212</v>
      </c>
      <c r="B115" s="49" t="s">
        <v>206</v>
      </c>
      <c r="C115" s="65">
        <v>2</v>
      </c>
      <c r="D115" s="132" t="s">
        <v>33</v>
      </c>
      <c r="E115" s="79">
        <v>4.59</v>
      </c>
      <c r="F115" s="134">
        <f t="shared" si="14"/>
        <v>9.18</v>
      </c>
      <c r="G115" s="79">
        <v>1.05</v>
      </c>
      <c r="H115" s="134">
        <f t="shared" si="15"/>
        <v>2.1</v>
      </c>
      <c r="I115" s="93">
        <f t="shared" si="17"/>
        <v>11.28</v>
      </c>
      <c r="J115" s="35"/>
    </row>
    <row r="116" spans="1:129" ht="15" customHeight="1">
      <c r="A116" s="17">
        <v>10</v>
      </c>
      <c r="B116" s="18" t="s">
        <v>2</v>
      </c>
      <c r="C116" s="17"/>
      <c r="D116" s="17"/>
      <c r="E116" s="30"/>
      <c r="F116" s="30"/>
      <c r="G116" s="30"/>
      <c r="H116" s="30"/>
      <c r="I116" s="96"/>
      <c r="J116" s="33">
        <f>SUM(I117:I125)</f>
        <v>5509.0125</v>
      </c>
      <c r="K116" s="64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</row>
    <row r="117" spans="1:10" ht="12.75">
      <c r="A117" s="89" t="s">
        <v>98</v>
      </c>
      <c r="B117" s="49" t="s">
        <v>71</v>
      </c>
      <c r="C117" s="66">
        <f>6*2*4.45</f>
        <v>53.400000000000006</v>
      </c>
      <c r="D117" s="51" t="s">
        <v>22</v>
      </c>
      <c r="E117" s="79">
        <v>0</v>
      </c>
      <c r="F117" s="53">
        <v>0</v>
      </c>
      <c r="G117" s="79">
        <v>1.85</v>
      </c>
      <c r="H117" s="134">
        <f>C117*G117</f>
        <v>98.79000000000002</v>
      </c>
      <c r="I117" s="93">
        <f>H117</f>
        <v>98.79000000000002</v>
      </c>
      <c r="J117" s="35"/>
    </row>
    <row r="118" spans="1:10" ht="12.75">
      <c r="A118" s="89" t="s">
        <v>99</v>
      </c>
      <c r="B118" s="100" t="s">
        <v>72</v>
      </c>
      <c r="C118" s="66">
        <f>6*2*4.45</f>
        <v>53.400000000000006</v>
      </c>
      <c r="D118" s="132" t="s">
        <v>22</v>
      </c>
      <c r="E118" s="133">
        <v>1.59</v>
      </c>
      <c r="F118" s="134">
        <f aca="true" t="shared" si="18" ref="F118:F123">C118*E118</f>
        <v>84.90600000000002</v>
      </c>
      <c r="G118" s="133">
        <v>5.35</v>
      </c>
      <c r="H118" s="134">
        <f>C118*G118</f>
        <v>285.69</v>
      </c>
      <c r="I118" s="93">
        <f aca="true" t="shared" si="19" ref="I118:I125">F118+H118</f>
        <v>370.596</v>
      </c>
      <c r="J118" s="46"/>
    </row>
    <row r="119" spans="1:10" ht="12.75">
      <c r="A119" s="85" t="s">
        <v>100</v>
      </c>
      <c r="B119" s="101" t="s">
        <v>73</v>
      </c>
      <c r="C119" s="66">
        <f>6*2*4.45</f>
        <v>53.400000000000006</v>
      </c>
      <c r="D119" s="126" t="s">
        <v>22</v>
      </c>
      <c r="E119" s="127">
        <v>3.22</v>
      </c>
      <c r="F119" s="134">
        <f t="shared" si="18"/>
        <v>171.94800000000004</v>
      </c>
      <c r="G119" s="127">
        <v>5.35</v>
      </c>
      <c r="H119" s="134">
        <f>C119*G119</f>
        <v>285.69</v>
      </c>
      <c r="I119" s="93">
        <f t="shared" si="19"/>
        <v>457.63800000000003</v>
      </c>
      <c r="J119" s="36"/>
    </row>
    <row r="120" spans="1:10" s="62" customFormat="1" ht="12.75">
      <c r="A120" s="89" t="s">
        <v>101</v>
      </c>
      <c r="B120" s="60" t="s">
        <v>118</v>
      </c>
      <c r="C120" s="139">
        <f>18*3</f>
        <v>54</v>
      </c>
      <c r="D120" s="140" t="s">
        <v>122</v>
      </c>
      <c r="E120" s="141">
        <v>3.06</v>
      </c>
      <c r="F120" s="134">
        <f t="shared" si="18"/>
        <v>165.24</v>
      </c>
      <c r="G120" s="141">
        <v>2.69</v>
      </c>
      <c r="H120" s="142">
        <f aca="true" t="shared" si="20" ref="H120:H125">C120*G120</f>
        <v>145.26</v>
      </c>
      <c r="I120" s="143">
        <f t="shared" si="19"/>
        <v>310.5</v>
      </c>
      <c r="J120" s="61"/>
    </row>
    <row r="121" spans="1:10" ht="12.75">
      <c r="A121" s="89" t="s">
        <v>102</v>
      </c>
      <c r="B121" s="7" t="s">
        <v>68</v>
      </c>
      <c r="C121" s="139">
        <f>113*2+10+150</f>
        <v>386</v>
      </c>
      <c r="D121" s="51" t="s">
        <v>17</v>
      </c>
      <c r="E121" s="79">
        <v>0.6</v>
      </c>
      <c r="F121" s="53">
        <f t="shared" si="18"/>
        <v>231.6</v>
      </c>
      <c r="G121" s="79">
        <v>2.69</v>
      </c>
      <c r="H121" s="53">
        <f t="shared" si="20"/>
        <v>1038.34</v>
      </c>
      <c r="I121" s="93">
        <f t="shared" si="19"/>
        <v>1269.9399999999998</v>
      </c>
      <c r="J121" s="35"/>
    </row>
    <row r="122" spans="1:10" ht="12.75">
      <c r="A122" s="85" t="s">
        <v>103</v>
      </c>
      <c r="B122" s="49" t="s">
        <v>69</v>
      </c>
      <c r="C122" s="154">
        <v>150</v>
      </c>
      <c r="D122" s="51" t="s">
        <v>17</v>
      </c>
      <c r="E122" s="79">
        <v>2.27</v>
      </c>
      <c r="F122" s="53">
        <f t="shared" si="18"/>
        <v>340.5</v>
      </c>
      <c r="G122" s="79">
        <v>4.71</v>
      </c>
      <c r="H122" s="53">
        <f t="shared" si="20"/>
        <v>706.5</v>
      </c>
      <c r="I122" s="93">
        <f t="shared" si="19"/>
        <v>1047</v>
      </c>
      <c r="J122" s="35"/>
    </row>
    <row r="123" spans="1:10" ht="22.5">
      <c r="A123" s="89" t="s">
        <v>104</v>
      </c>
      <c r="B123" s="60" t="s">
        <v>70</v>
      </c>
      <c r="C123" s="125">
        <f>226+10</f>
        <v>236</v>
      </c>
      <c r="D123" s="126" t="s">
        <v>17</v>
      </c>
      <c r="E123" s="127">
        <v>2.27</v>
      </c>
      <c r="F123" s="128">
        <f t="shared" si="18"/>
        <v>535.72</v>
      </c>
      <c r="G123" s="127">
        <v>4.71</v>
      </c>
      <c r="H123" s="128">
        <f t="shared" si="20"/>
        <v>1111.56</v>
      </c>
      <c r="I123" s="130">
        <f t="shared" si="19"/>
        <v>1647.28</v>
      </c>
      <c r="J123" s="36"/>
    </row>
    <row r="124" spans="1:10" ht="24.75" customHeight="1">
      <c r="A124" s="89" t="s">
        <v>117</v>
      </c>
      <c r="B124" s="67" t="s">
        <v>120</v>
      </c>
      <c r="C124" s="125">
        <f>40</f>
        <v>40</v>
      </c>
      <c r="D124" s="126" t="s">
        <v>22</v>
      </c>
      <c r="E124" s="79">
        <v>0.6</v>
      </c>
      <c r="F124" s="53">
        <f>C124*E124</f>
        <v>24</v>
      </c>
      <c r="G124" s="79">
        <v>2.69</v>
      </c>
      <c r="H124" s="53">
        <f t="shared" si="20"/>
        <v>107.6</v>
      </c>
      <c r="I124" s="93">
        <f t="shared" si="19"/>
        <v>131.6</v>
      </c>
      <c r="J124" s="36"/>
    </row>
    <row r="125" spans="1:10" ht="22.5">
      <c r="A125" s="85" t="s">
        <v>119</v>
      </c>
      <c r="B125" s="57" t="s">
        <v>219</v>
      </c>
      <c r="C125" s="66">
        <v>18.55</v>
      </c>
      <c r="D125" s="51" t="s">
        <v>22</v>
      </c>
      <c r="E125" s="79">
        <v>3.11</v>
      </c>
      <c r="F125" s="53">
        <f>C125*E125</f>
        <v>57.6905</v>
      </c>
      <c r="G125" s="79">
        <v>6.36</v>
      </c>
      <c r="H125" s="53">
        <f t="shared" si="20"/>
        <v>117.97800000000001</v>
      </c>
      <c r="I125" s="93">
        <f t="shared" si="19"/>
        <v>175.6685</v>
      </c>
      <c r="J125" s="35"/>
    </row>
    <row r="126" spans="1:10" ht="12.75">
      <c r="A126" s="89"/>
      <c r="B126" s="155"/>
      <c r="C126" s="131"/>
      <c r="D126" s="132"/>
      <c r="E126" s="133"/>
      <c r="F126" s="134"/>
      <c r="G126" s="133"/>
      <c r="H126" s="134"/>
      <c r="I126" s="136"/>
      <c r="J126" s="46"/>
    </row>
    <row r="127" spans="1:10" s="63" customFormat="1" ht="12.75">
      <c r="A127" s="73">
        <v>11</v>
      </c>
      <c r="B127" s="74" t="s">
        <v>74</v>
      </c>
      <c r="C127" s="144"/>
      <c r="D127" s="145"/>
      <c r="E127" s="146"/>
      <c r="F127" s="146"/>
      <c r="G127" s="146"/>
      <c r="H127" s="147"/>
      <c r="I127" s="148"/>
      <c r="J127" s="75">
        <f>I128</f>
        <v>2007.8400000000004</v>
      </c>
    </row>
    <row r="128" spans="1:10" ht="22.5">
      <c r="A128" s="89" t="s">
        <v>105</v>
      </c>
      <c r="B128" s="76" t="s">
        <v>121</v>
      </c>
      <c r="C128" s="66">
        <f>6*2*4.45</f>
        <v>53.400000000000006</v>
      </c>
      <c r="D128" s="126" t="s">
        <v>22</v>
      </c>
      <c r="E128" s="133">
        <v>37.6</v>
      </c>
      <c r="F128" s="135">
        <f>C128*E128</f>
        <v>2007.8400000000004</v>
      </c>
      <c r="G128" s="149"/>
      <c r="H128" s="150"/>
      <c r="I128" s="136">
        <f>F128</f>
        <v>2007.8400000000004</v>
      </c>
      <c r="J128" s="46"/>
    </row>
    <row r="129" spans="1:10" s="63" customFormat="1" ht="12.75">
      <c r="A129" s="58">
        <v>12</v>
      </c>
      <c r="B129" s="59" t="s">
        <v>50</v>
      </c>
      <c r="C129" s="144"/>
      <c r="D129" s="145"/>
      <c r="E129" s="146"/>
      <c r="F129" s="146"/>
      <c r="G129" s="146"/>
      <c r="H129" s="147"/>
      <c r="I129" s="148"/>
      <c r="J129" s="50">
        <f>I131+I130</f>
        <v>654.7</v>
      </c>
    </row>
    <row r="130" spans="1:10" ht="12.75">
      <c r="A130" s="85" t="s">
        <v>23</v>
      </c>
      <c r="B130" s="101" t="s">
        <v>245</v>
      </c>
      <c r="C130" s="66">
        <v>46</v>
      </c>
      <c r="D130" s="126" t="s">
        <v>247</v>
      </c>
      <c r="E130" s="127">
        <v>0</v>
      </c>
      <c r="F130" s="134">
        <f>C130*E130</f>
        <v>0</v>
      </c>
      <c r="G130" s="79">
        <v>8.2</v>
      </c>
      <c r="H130" s="134">
        <f>C130*G130</f>
        <v>377.2</v>
      </c>
      <c r="I130" s="93">
        <f>F130+H130</f>
        <v>377.2</v>
      </c>
      <c r="J130" s="36"/>
    </row>
    <row r="131" spans="1:10" ht="13.5" thickBot="1">
      <c r="A131" s="89" t="s">
        <v>246</v>
      </c>
      <c r="B131" s="7" t="s">
        <v>51</v>
      </c>
      <c r="C131" s="131">
        <v>150</v>
      </c>
      <c r="D131" s="126" t="s">
        <v>22</v>
      </c>
      <c r="E131" s="79">
        <v>0</v>
      </c>
      <c r="F131" s="134">
        <v>0</v>
      </c>
      <c r="G131" s="133">
        <v>1.85</v>
      </c>
      <c r="H131" s="135">
        <f>C131*G131</f>
        <v>277.5</v>
      </c>
      <c r="I131" s="136">
        <f>H131</f>
        <v>277.5</v>
      </c>
      <c r="J131" s="46"/>
    </row>
    <row r="132" spans="1:10" ht="12.75">
      <c r="A132" s="10"/>
      <c r="B132" s="11"/>
      <c r="C132" s="157" t="s">
        <v>32</v>
      </c>
      <c r="D132" s="158"/>
      <c r="E132" s="159"/>
      <c r="F132" s="158"/>
      <c r="G132" s="158"/>
      <c r="H132" s="158"/>
      <c r="I132" s="162"/>
      <c r="J132" s="37"/>
    </row>
    <row r="133" spans="1:10" ht="13.5" thickBot="1">
      <c r="A133" s="10"/>
      <c r="B133" s="11"/>
      <c r="C133" s="160"/>
      <c r="D133" s="161"/>
      <c r="E133" s="161"/>
      <c r="F133" s="161"/>
      <c r="G133" s="161"/>
      <c r="H133" s="161"/>
      <c r="I133" s="163"/>
      <c r="J133" s="38">
        <f>SUM(J9:J129)</f>
        <v>48462.50627</v>
      </c>
    </row>
    <row r="134" spans="1:9" ht="12.75">
      <c r="A134" s="10"/>
      <c r="B134" s="11"/>
      <c r="C134" s="12"/>
      <c r="D134" s="10"/>
      <c r="E134" s="13"/>
      <c r="F134" s="13"/>
      <c r="G134" s="14"/>
      <c r="H134" s="15"/>
      <c r="I134" s="99"/>
    </row>
    <row r="139" spans="3:9" ht="12.75">
      <c r="C139" s="63"/>
      <c r="D139" s="63"/>
      <c r="E139" s="63"/>
      <c r="F139" s="63"/>
      <c r="G139" s="63"/>
      <c r="H139" s="63"/>
      <c r="I139" s="102"/>
    </row>
    <row r="140" spans="3:9" ht="12.75">
      <c r="C140" s="166"/>
      <c r="D140" s="166"/>
      <c r="E140" s="166"/>
      <c r="F140" s="166"/>
      <c r="G140" s="166"/>
      <c r="H140" s="166"/>
      <c r="I140" s="102"/>
    </row>
    <row r="141" spans="3:9" ht="12.75">
      <c r="C141" s="167"/>
      <c r="D141" s="167"/>
      <c r="E141" s="167"/>
      <c r="F141" s="167"/>
      <c r="G141" s="167"/>
      <c r="H141" s="167"/>
      <c r="I141" s="102"/>
    </row>
    <row r="142" spans="3:8" ht="12.75">
      <c r="C142" s="156"/>
      <c r="D142" s="156"/>
      <c r="E142" s="156"/>
      <c r="F142" s="156"/>
      <c r="G142" s="156"/>
      <c r="H142" s="156"/>
    </row>
  </sheetData>
  <mergeCells count="7">
    <mergeCell ref="C142:H142"/>
    <mergeCell ref="C132:H133"/>
    <mergeCell ref="I132:I133"/>
    <mergeCell ref="E7:F7"/>
    <mergeCell ref="G7:H7"/>
    <mergeCell ref="C140:H140"/>
    <mergeCell ref="C141:H141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ENGENSEG - ENG. SEG. TRABALHO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LIMA DA CRUZ</dc:creator>
  <cp:keywords/>
  <dc:description/>
  <cp:lastModifiedBy>valeria</cp:lastModifiedBy>
  <cp:lastPrinted>2002-09-24T21:06:31Z</cp:lastPrinted>
  <dcterms:created xsi:type="dcterms:W3CDTF">2000-07-28T17:51:47Z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