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-10-05" sheetId="1" r:id="rId1"/>
    <sheet name="25-08-05" sheetId="2" r:id="rId2"/>
    <sheet name="nova16-08-05" sheetId="3" r:id="rId3"/>
    <sheet name="antiga_81itens" sheetId="4" r:id="rId4"/>
    <sheet name="Plan2" sheetId="5" r:id="rId5"/>
    <sheet name="Plan3" sheetId="6" r:id="rId6"/>
  </sheets>
  <definedNames>
    <definedName name="_xlnm.Print_Area" localSheetId="0">'17-10-05'!$A$2:$G$26</definedName>
    <definedName name="_xlnm.Print_Area" localSheetId="1">'25-08-05'!$A$1:$T$80</definedName>
    <definedName name="_xlnm.Print_Area" localSheetId="3">'antiga_81itens'!$A$2:$Q$78</definedName>
    <definedName name="_xlnm.Print_Area" localSheetId="2">'nova16-08-05'!$A$1:$T$80</definedName>
    <definedName name="_xlnm.Print_Titles" localSheetId="0">'17-10-05'!$4:$5</definedName>
    <definedName name="_xlnm.Print_Titles" localSheetId="1">'25-08-05'!$2:$3</definedName>
    <definedName name="_xlnm.Print_Titles" localSheetId="3">'antiga_81itens'!$2:$3</definedName>
    <definedName name="_xlnm.Print_Titles" localSheetId="2">'nova16-08-05'!$2:$3</definedName>
  </definedNames>
  <calcPr fullCalcOnLoad="1"/>
</workbook>
</file>

<file path=xl/sharedStrings.xml><?xml version="1.0" encoding="utf-8"?>
<sst xmlns="http://schemas.openxmlformats.org/spreadsheetml/2006/main" count="619" uniqueCount="128">
  <si>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</si>
  <si>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</si>
  <si>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</si>
  <si>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</si>
  <si>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</si>
  <si>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</si>
  <si>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</si>
  <si>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</si>
  <si>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</si>
  <si>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>V. Unit. (R$)</t>
  </si>
  <si>
    <t>V. Total (R$)</t>
  </si>
  <si>
    <t xml:space="preserve">Total </t>
  </si>
  <si>
    <t>1.1.6</t>
  </si>
  <si>
    <t>1.1.9</t>
  </si>
  <si>
    <t>1.1.11</t>
  </si>
  <si>
    <t>1.1.12</t>
  </si>
  <si>
    <t>1.1.13</t>
  </si>
  <si>
    <t>1.1.15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</si>
  <si>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</si>
  <si>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</si>
  <si>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</si>
  <si>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</si>
  <si>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</si>
  <si>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</si>
  <si>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</si>
  <si>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</si>
  <si>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</si>
  <si>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</si>
  <si>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</si>
  <si>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</si>
  <si>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</si>
  <si>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</si>
  <si>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</si>
  <si>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</si>
  <si>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</si>
  <si>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</si>
  <si>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</si>
  <si>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</si>
  <si>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</si>
  <si>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</si>
  <si>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</si>
  <si>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</si>
  <si>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</si>
  <si>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</si>
  <si>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</si>
  <si>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</si>
  <si>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</si>
  <si>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</si>
  <si>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</si>
  <si>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</si>
  <si>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</si>
  <si>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</si>
  <si>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</si>
  <si>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</si>
  <si>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</si>
  <si>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</si>
  <si>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</si>
  <si>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</si>
  <si>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</si>
  <si>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</si>
  <si>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</si>
  <si>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</si>
  <si>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</si>
  <si>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</si>
  <si>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</si>
  <si>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</si>
  <si>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</si>
  <si>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</si>
  <si>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</si>
  <si>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</si>
  <si>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</si>
  <si>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</si>
  <si>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</si>
  <si>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</si>
  <si>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</si>
  <si>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</si>
  <si>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</si>
  <si>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</si>
  <si>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</si>
  <si>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</si>
  <si>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</si>
  <si>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</si>
  <si>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peça</t>
  </si>
  <si>
    <t>mt</t>
  </si>
  <si>
    <t>unid.</t>
  </si>
  <si>
    <t>Santa Rita</t>
  </si>
  <si>
    <t>Stecanela</t>
  </si>
  <si>
    <t>Loja Completa</t>
  </si>
  <si>
    <t>Eletromari</t>
  </si>
  <si>
    <t>Macro Zapelini</t>
  </si>
  <si>
    <t>Gnecco</t>
  </si>
  <si>
    <t>1.1.5</t>
  </si>
  <si>
    <t>1.1.7</t>
  </si>
  <si>
    <t>1.1.8</t>
  </si>
  <si>
    <t>1.1.10</t>
  </si>
  <si>
    <t>1.1.14</t>
  </si>
  <si>
    <t>1.1.16</t>
  </si>
  <si>
    <t>1.1.17</t>
  </si>
  <si>
    <t>Empresa 1: Itens 1.1.1 ao 1.1.57: orçamento emitido em 14/06/2005 e ratificado em 17/08/2005.</t>
  </si>
  <si>
    <t xml:space="preserve">                      Item 1.1.58: orçamento emitido em 21/07/05 e ratificado em 17/08/2005.</t>
  </si>
  <si>
    <t>Empresa 2: Itens 1.1.1 Ao 1.1.57: orçamento emitido em 16/06/2005 e ratificado em 17/08/2005.</t>
  </si>
  <si>
    <t xml:space="preserve">                      Item 1.1.58 e 1.1.60: orçamento emitido em 26/07/05 e ratificado em 17/08/2005.</t>
  </si>
  <si>
    <t>Obs.:empresa 1:</t>
  </si>
  <si>
    <t>Itens 1.1.24, 1.1.26, 1.1.27, 1.1.29 e 1.1.56 - desprazada a terceira casa depois da vírgula no valor unitário. Por conseqüência, alterado valor total</t>
  </si>
  <si>
    <t>W K Comercial</t>
  </si>
  <si>
    <t>Valemam</t>
  </si>
  <si>
    <t>Empresa 3: orçamento emitido em 21/06/2005 e ratificado em 17/08/2005.</t>
  </si>
  <si>
    <t>Empresa 4: orçamento emitido em 04/07/2005 e ratificado em 17/08/2005.</t>
  </si>
  <si>
    <t>Empresa 5: orçamento emitido em 26/07/2005 e ratificado em 17/08/2005.</t>
  </si>
  <si>
    <t>Empresa 6: orçamento emitido em 18/08/2005.</t>
  </si>
  <si>
    <t>Empresa 7: orçamento emitido em 19/08/2005.</t>
  </si>
  <si>
    <t xml:space="preserve"> item 1.1.6 convertido de centena para unidade. Arredondado o valor total.</t>
  </si>
  <si>
    <t>Empresa1</t>
  </si>
  <si>
    <t>Empresa2</t>
  </si>
  <si>
    <t>Empresa3</t>
  </si>
  <si>
    <t>Empresa4</t>
  </si>
  <si>
    <t>Empresa5</t>
  </si>
  <si>
    <t>Empresa6</t>
  </si>
  <si>
    <t>Empresa7</t>
  </si>
  <si>
    <t>Empresa 1</t>
  </si>
  <si>
    <t>Empresa 2</t>
  </si>
  <si>
    <t>Empresa 4</t>
  </si>
  <si>
    <t>Empresa 3</t>
  </si>
  <si>
    <t>Valor Total (R$)</t>
  </si>
  <si>
    <t>Empresa 1: orçamento emitido em 10/11/2005, ratificado em 24/11/2005.</t>
  </si>
  <si>
    <t>Empresa 2: orçamento emitido em 10/11/2005, ratificado em 24/11/2005.</t>
  </si>
  <si>
    <t>Empresa 4: orçamento emitido em 17/11/2005, ratificado em 24/11/2005.</t>
  </si>
  <si>
    <t>Empresa 3: orçamento emitido em 14/11/2005, ratificado em 29/11/2005.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</si>
</sst>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0" fontId="1" fillId="3" borderId="2" xfId="0" applyNumberFormat="1" applyFont="1" applyFill="1" applyBorder="1" applyAlignment="1">
      <alignment horizontal="right"/>
    </xf>
    <xf numFmtId="40" fontId="1" fillId="3" borderId="3" xfId="0" applyNumberFormat="1" applyFont="1" applyFill="1" applyBorder="1" applyAlignment="1">
      <alignment horizontal="right"/>
    </xf>
    <xf numFmtId="40" fontId="1" fillId="3" borderId="4" xfId="0" applyNumberFormat="1" applyFont="1" applyFill="1" applyBorder="1" applyAlignment="1">
      <alignment horizontal="right"/>
    </xf>
    <xf numFmtId="40" fontId="1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0" fontId="2" fillId="3" borderId="7" xfId="0" applyNumberFormat="1" applyFont="1" applyFill="1" applyBorder="1" applyAlignment="1">
      <alignment horizontal="right"/>
    </xf>
    <xf numFmtId="40" fontId="2" fillId="0" borderId="7" xfId="0" applyNumberFormat="1" applyFont="1" applyFill="1" applyBorder="1" applyAlignment="1">
      <alignment horizontal="right"/>
    </xf>
    <xf numFmtId="40" fontId="3" fillId="3" borderId="3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0" fontId="4" fillId="3" borderId="7" xfId="0" applyNumberFormat="1" applyFont="1" applyFill="1" applyBorder="1" applyAlignment="1">
      <alignment horizontal="right"/>
    </xf>
    <xf numFmtId="40" fontId="4" fillId="3" borderId="8" xfId="0" applyNumberFormat="1" applyFont="1" applyFill="1" applyBorder="1" applyAlignment="1">
      <alignment horizontal="right"/>
    </xf>
    <xf numFmtId="43" fontId="0" fillId="0" borderId="7" xfId="18" applyFont="1" applyBorder="1" applyAlignment="1">
      <alignment/>
    </xf>
    <xf numFmtId="4" fontId="0" fillId="0" borderId="7" xfId="0" applyNumberFormat="1" applyFont="1" applyBorder="1" applyAlignment="1">
      <alignment/>
    </xf>
    <xf numFmtId="40" fontId="0" fillId="3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0" fontId="0" fillId="3" borderId="9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0" fontId="0" fillId="3" borderId="8" xfId="0" applyNumberFormat="1" applyFont="1" applyFill="1" applyBorder="1" applyAlignment="1">
      <alignment horizontal="right"/>
    </xf>
    <xf numFmtId="40" fontId="0" fillId="0" borderId="8" xfId="0" applyNumberFormat="1" applyFont="1" applyFill="1" applyBorder="1" applyAlignment="1">
      <alignment horizontal="right"/>
    </xf>
    <xf numFmtId="40" fontId="0" fillId="0" borderId="10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0" fontId="0" fillId="0" borderId="7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40" fontId="0" fillId="3" borderId="11" xfId="0" applyNumberFormat="1" applyFont="1" applyFill="1" applyBorder="1" applyAlignment="1">
      <alignment horizontal="center"/>
    </xf>
    <xf numFmtId="40" fontId="1" fillId="3" borderId="1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0" fontId="5" fillId="3" borderId="8" xfId="0" applyNumberFormat="1" applyFont="1" applyFill="1" applyBorder="1" applyAlignment="1">
      <alignment horizontal="right"/>
    </xf>
    <xf numFmtId="43" fontId="5" fillId="0" borderId="7" xfId="18" applyFont="1" applyBorder="1" applyAlignment="1">
      <alignment/>
    </xf>
    <xf numFmtId="40" fontId="5" fillId="0" borderId="8" xfId="0" applyNumberFormat="1" applyFont="1" applyFill="1" applyBorder="1" applyAlignment="1">
      <alignment horizontal="right"/>
    </xf>
    <xf numFmtId="40" fontId="5" fillId="0" borderId="10" xfId="0" applyNumberFormat="1" applyFont="1" applyFill="1" applyBorder="1" applyAlignment="1">
      <alignment horizontal="right"/>
    </xf>
    <xf numFmtId="40" fontId="7" fillId="3" borderId="3" xfId="0" applyNumberFormat="1" applyFont="1" applyFill="1" applyBorder="1" applyAlignment="1">
      <alignment horizontal="right"/>
    </xf>
    <xf numFmtId="40" fontId="7" fillId="3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40" fontId="0" fillId="3" borderId="14" xfId="0" applyNumberFormat="1" applyFont="1" applyFill="1" applyBorder="1" applyAlignment="1">
      <alignment horizontal="center"/>
    </xf>
    <xf numFmtId="40" fontId="1" fillId="3" borderId="14" xfId="0" applyNumberFormat="1" applyFont="1" applyFill="1" applyBorder="1" applyAlignment="1">
      <alignment horizontal="left"/>
    </xf>
    <xf numFmtId="40" fontId="1" fillId="3" borderId="15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0" fontId="0" fillId="3" borderId="17" xfId="0" applyNumberFormat="1" applyFont="1" applyFill="1" applyBorder="1" applyAlignment="1">
      <alignment horizontal="right"/>
    </xf>
    <xf numFmtId="43" fontId="0" fillId="0" borderId="18" xfId="18" applyFont="1" applyBorder="1" applyAlignment="1">
      <alignment/>
    </xf>
    <xf numFmtId="40" fontId="0" fillId="0" borderId="17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0" fontId="0" fillId="3" borderId="16" xfId="0" applyNumberFormat="1" applyFont="1" applyFill="1" applyBorder="1" applyAlignment="1">
      <alignment horizontal="right"/>
    </xf>
    <xf numFmtId="40" fontId="0" fillId="3" borderId="22" xfId="0" applyNumberFormat="1" applyFont="1" applyFill="1" applyBorder="1" applyAlignment="1">
      <alignment horizontal="right"/>
    </xf>
    <xf numFmtId="40" fontId="0" fillId="3" borderId="3" xfId="0" applyNumberFormat="1" applyFont="1" applyFill="1" applyBorder="1" applyAlignment="1">
      <alignment horizontal="right"/>
    </xf>
    <xf numFmtId="40" fontId="0" fillId="3" borderId="2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 horizontal="right"/>
    </xf>
    <xf numFmtId="40" fontId="0" fillId="3" borderId="14" xfId="0" applyNumberFormat="1" applyFont="1" applyFill="1" applyBorder="1" applyAlignment="1">
      <alignment horizontal="left"/>
    </xf>
    <xf numFmtId="40" fontId="0" fillId="3" borderId="15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40" fontId="0" fillId="3" borderId="0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 vertical="center" wrapText="1"/>
    </xf>
    <xf numFmtId="40" fontId="0" fillId="3" borderId="2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8" fontId="1" fillId="2" borderId="28" xfId="0" applyNumberFormat="1" applyFont="1" applyFill="1" applyBorder="1" applyAlignment="1">
      <alignment horizontal="center" vertical="center"/>
    </xf>
    <xf numFmtId="38" fontId="1" fillId="2" borderId="29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8" fontId="1" fillId="2" borderId="34" xfId="0" applyNumberFormat="1" applyFont="1" applyFill="1" applyBorder="1" applyAlignment="1">
      <alignment horizontal="center" vertical="center"/>
    </xf>
    <xf numFmtId="38" fontId="1" fillId="2" borderId="35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4" fontId="1" fillId="2" borderId="33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8" fontId="1" fillId="2" borderId="37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zoomScaleSheetLayoutView="75" workbookViewId="0" topLeftCell="B1">
      <selection activeCell="G24" sqref="G24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11.57421875" style="23" customWidth="1"/>
    <col min="4" max="4" width="11.421875" style="23" customWidth="1"/>
    <col min="5" max="5" width="12.28125" style="23" customWidth="1"/>
    <col min="6" max="6" width="11.140625" style="23" customWidth="1"/>
    <col min="7" max="7" width="12.57421875" style="23" customWidth="1"/>
    <col min="8" max="16384" width="11.421875" style="23" customWidth="1"/>
  </cols>
  <sheetData>
    <row r="2" spans="2:7" ht="18">
      <c r="B2" s="76" t="s">
        <v>0</v>
      </c>
      <c r="C2" s="76"/>
      <c r="D2" s="76"/>
      <c r="E2" s="76"/>
      <c r="F2" s="76"/>
      <c r="G2" s="76"/>
    </row>
    <row r="3" spans="2:7" ht="18.75" thickBot="1">
      <c r="B3" s="71"/>
      <c r="C3" s="71"/>
      <c r="D3" s="71"/>
      <c r="E3" s="71"/>
      <c r="F3" s="71"/>
      <c r="G3" s="71"/>
    </row>
    <row r="4" spans="1:7" s="1" customFormat="1" ht="12.75">
      <c r="A4" s="77" t="s">
        <v>1</v>
      </c>
      <c r="B4" s="79" t="s">
        <v>1</v>
      </c>
      <c r="C4" s="75" t="s">
        <v>119</v>
      </c>
      <c r="D4" s="75" t="s">
        <v>120</v>
      </c>
      <c r="E4" s="75" t="s">
        <v>122</v>
      </c>
      <c r="F4" s="75" t="s">
        <v>121</v>
      </c>
      <c r="G4" s="74" t="s">
        <v>7</v>
      </c>
    </row>
    <row r="5" spans="1:7" s="1" customFormat="1" ht="25.5">
      <c r="A5" s="78"/>
      <c r="B5" s="79"/>
      <c r="C5" s="72" t="s">
        <v>123</v>
      </c>
      <c r="D5" s="72" t="s">
        <v>123</v>
      </c>
      <c r="E5" s="72" t="s">
        <v>123</v>
      </c>
      <c r="F5" s="72" t="s">
        <v>123</v>
      </c>
      <c r="G5" s="72" t="s">
        <v>123</v>
      </c>
    </row>
    <row r="6" spans="1:7" ht="12.75">
      <c r="A6" s="70" t="s">
        <v>3</v>
      </c>
      <c r="B6" s="30" t="s">
        <v>3</v>
      </c>
      <c r="C6" s="19">
        <v>10500</v>
      </c>
      <c r="D6" s="19"/>
      <c r="E6" s="19">
        <v>4858</v>
      </c>
      <c r="F6" s="31">
        <f>2014.6+2041.55</f>
        <v>4056.1499999999996</v>
      </c>
      <c r="G6" s="19">
        <f>ROUND(AVERAGE(C6,D6,E6,F6),2)</f>
        <v>6471.38</v>
      </c>
    </row>
    <row r="7" spans="1:7" ht="12.75">
      <c r="A7" s="69" t="s">
        <v>4</v>
      </c>
      <c r="B7" s="30" t="s">
        <v>4</v>
      </c>
      <c r="C7" s="19"/>
      <c r="D7" s="19">
        <v>6183.85</v>
      </c>
      <c r="E7" s="19"/>
      <c r="F7" s="31">
        <f>1480.5+724.5</f>
        <v>2205</v>
      </c>
      <c r="G7" s="19">
        <f>ROUND(AVERAGE(C7,D7,E7,F7),2)</f>
        <v>4194.43</v>
      </c>
    </row>
    <row r="8" spans="1:7" ht="13.5" thickBot="1">
      <c r="A8" s="32" t="s">
        <v>11</v>
      </c>
      <c r="B8" s="67"/>
      <c r="C8" s="68"/>
      <c r="D8" s="68"/>
      <c r="E8" s="68"/>
      <c r="F8" s="73"/>
      <c r="G8" s="19">
        <f>SUM(G6:G7)</f>
        <v>10665.810000000001</v>
      </c>
    </row>
    <row r="9" ht="18.75" customHeight="1">
      <c r="B9" s="23" t="s">
        <v>124</v>
      </c>
    </row>
    <row r="10" ht="12.75">
      <c r="B10" s="23" t="s">
        <v>125</v>
      </c>
    </row>
    <row r="11" ht="12.75" hidden="1"/>
    <row r="12" ht="12.75">
      <c r="B12" s="23" t="s">
        <v>127</v>
      </c>
    </row>
    <row r="13" ht="12.75">
      <c r="B13" s="23" t="s">
        <v>126</v>
      </c>
    </row>
  </sheetData>
  <mergeCells count="3">
    <mergeCell ref="B2:G2"/>
    <mergeCell ref="A4:A5"/>
    <mergeCell ref="B4:B5"/>
  </mergeCells>
  <printOptions horizontalCentered="1"/>
  <pageMargins left="0.5511811023622047" right="0.1968503937007874" top="2.92" bottom="0.5905511811023623" header="0.196850393700787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zoomScaleSheetLayoutView="75" workbookViewId="0" topLeftCell="A1">
      <pane xSplit="4" ySplit="3" topLeftCell="E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3" sqref="B63:J7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1" customFormat="1" ht="13.5" thickBot="1">
      <c r="A2" s="77" t="s">
        <v>1</v>
      </c>
      <c r="B2" s="84" t="s">
        <v>1</v>
      </c>
      <c r="C2" s="80" t="s">
        <v>2</v>
      </c>
      <c r="D2" s="89" t="s">
        <v>8</v>
      </c>
      <c r="E2" s="82" t="s">
        <v>112</v>
      </c>
      <c r="F2" s="83"/>
      <c r="G2" s="82" t="s">
        <v>113</v>
      </c>
      <c r="H2" s="83"/>
      <c r="I2" s="82" t="s">
        <v>114</v>
      </c>
      <c r="J2" s="83"/>
      <c r="K2" s="82" t="s">
        <v>115</v>
      </c>
      <c r="L2" s="83"/>
      <c r="M2" s="82" t="s">
        <v>116</v>
      </c>
      <c r="N2" s="83"/>
      <c r="O2" s="82" t="s">
        <v>117</v>
      </c>
      <c r="P2" s="83"/>
      <c r="Q2" s="82" t="s">
        <v>118</v>
      </c>
      <c r="R2" s="83"/>
      <c r="S2" s="87" t="s">
        <v>7</v>
      </c>
      <c r="T2" s="88"/>
    </row>
    <row r="3" spans="1:20" s="1" customFormat="1" ht="26.25" thickBot="1">
      <c r="A3" s="78"/>
      <c r="B3" s="85"/>
      <c r="C3" s="81"/>
      <c r="D3" s="90"/>
      <c r="E3" s="58" t="s">
        <v>9</v>
      </c>
      <c r="F3" s="58" t="s">
        <v>10</v>
      </c>
      <c r="G3" s="58" t="s">
        <v>9</v>
      </c>
      <c r="H3" s="58" t="s">
        <v>10</v>
      </c>
      <c r="I3" s="58" t="s">
        <v>9</v>
      </c>
      <c r="J3" s="58" t="s">
        <v>10</v>
      </c>
      <c r="K3" s="58" t="s">
        <v>9</v>
      </c>
      <c r="L3" s="58" t="s">
        <v>10</v>
      </c>
      <c r="M3" s="58" t="s">
        <v>9</v>
      </c>
      <c r="N3" s="58" t="s">
        <v>10</v>
      </c>
      <c r="O3" s="58" t="s">
        <v>9</v>
      </c>
      <c r="P3" s="58" t="s">
        <v>10</v>
      </c>
      <c r="Q3" s="58" t="s">
        <v>9</v>
      </c>
      <c r="R3" s="58" t="s">
        <v>10</v>
      </c>
      <c r="S3" s="58" t="s">
        <v>9</v>
      </c>
      <c r="T3" s="59" t="s">
        <v>10</v>
      </c>
    </row>
    <row r="4" spans="1:20" ht="12.75">
      <c r="A4" s="24" t="s">
        <v>3</v>
      </c>
      <c r="B4" s="52" t="s">
        <v>3</v>
      </c>
      <c r="C4" s="53">
        <v>7</v>
      </c>
      <c r="D4" s="53" t="s">
        <v>82</v>
      </c>
      <c r="E4" s="54">
        <f>21.92+9.37</f>
        <v>31.29</v>
      </c>
      <c r="F4" s="54">
        <f>$E4*C4</f>
        <v>219.03</v>
      </c>
      <c r="G4" s="54">
        <v>72.5</v>
      </c>
      <c r="H4" s="54">
        <f aca="true" t="shared" si="0" ref="H4:H35">G4*C4</f>
        <v>507.5</v>
      </c>
      <c r="I4" s="55">
        <f>34.21+13.34</f>
        <v>47.55</v>
      </c>
      <c r="J4" s="54">
        <f aca="true" t="shared" si="1" ref="J4:J35">I4*C4</f>
        <v>332.84999999999997</v>
      </c>
      <c r="K4" s="55">
        <v>59.4</v>
      </c>
      <c r="L4" s="56">
        <f aca="true" t="shared" si="2" ref="L4:L35">K4*C4</f>
        <v>415.8</v>
      </c>
      <c r="M4" s="56"/>
      <c r="N4" s="57">
        <f aca="true" t="shared" si="3" ref="N4:N35">M4*C4</f>
        <v>0</v>
      </c>
      <c r="O4" s="56"/>
      <c r="P4" s="57">
        <f>O4*E4</f>
        <v>0</v>
      </c>
      <c r="Q4" s="56"/>
      <c r="R4" s="57">
        <f>Q4*G4</f>
        <v>0</v>
      </c>
      <c r="S4" s="60">
        <f aca="true" t="shared" si="4" ref="S4:S35">ROUND(AVERAGE(E4,G4,I4,K4,M4,O4),2)</f>
        <v>52.69</v>
      </c>
      <c r="T4" s="61">
        <f aca="true" t="shared" si="5" ref="T4:T35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>$E5*C5</f>
        <v>273.8</v>
      </c>
      <c r="G5" s="19">
        <v>1.85</v>
      </c>
      <c r="H5" s="26">
        <f t="shared" si="0"/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62">
        <f t="shared" si="4"/>
        <v>5.06</v>
      </c>
      <c r="T5" s="63">
        <f t="shared" si="5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>$E6*C6</f>
        <v>19.9</v>
      </c>
      <c r="G6" s="19">
        <v>1.15</v>
      </c>
      <c r="H6" s="26">
        <f t="shared" si="0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62">
        <f t="shared" si="4"/>
        <v>78.37</v>
      </c>
      <c r="T6" s="63">
        <f t="shared" si="5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>$E7*C7</f>
        <v>0</v>
      </c>
      <c r="G7" s="26"/>
      <c r="H7" s="26">
        <f t="shared" si="0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62">
        <f>ROUND(AVERAGE(E7,G7,I7,K7,M7,O7,Q7),2)</f>
        <v>566.86</v>
      </c>
      <c r="T7" s="64">
        <f t="shared" si="5"/>
        <v>2267.44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0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6" ref="P8:P39">O8*E8</f>
        <v>0</v>
      </c>
      <c r="Q8" s="31"/>
      <c r="R8" s="28">
        <f aca="true" t="shared" si="7" ref="R8:R39">Q8*G8</f>
        <v>0</v>
      </c>
      <c r="S8" s="62">
        <f t="shared" si="4"/>
        <v>0.26</v>
      </c>
      <c r="T8" s="64">
        <f t="shared" si="5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aca="true" t="shared" si="8" ref="F9:F40">$E9*C9</f>
        <v>0</v>
      </c>
      <c r="G9" s="19">
        <v>19.85</v>
      </c>
      <c r="H9" s="26">
        <f t="shared" si="0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6"/>
        <v>0</v>
      </c>
      <c r="Q9" s="31"/>
      <c r="R9" s="28">
        <f t="shared" si="7"/>
        <v>0</v>
      </c>
      <c r="S9" s="62">
        <f t="shared" si="4"/>
        <v>22.58</v>
      </c>
      <c r="T9" s="64">
        <f t="shared" si="5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8"/>
        <v>128.44</v>
      </c>
      <c r="G10" s="19">
        <v>78</v>
      </c>
      <c r="H10" s="26">
        <f t="shared" si="0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6"/>
        <v>0</v>
      </c>
      <c r="Q10" s="31"/>
      <c r="R10" s="28">
        <f t="shared" si="7"/>
        <v>0</v>
      </c>
      <c r="S10" s="62">
        <f t="shared" si="4"/>
        <v>67.52</v>
      </c>
      <c r="T10" s="64">
        <f t="shared" si="5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8"/>
        <v>89.34</v>
      </c>
      <c r="G11" s="19">
        <v>28</v>
      </c>
      <c r="H11" s="26">
        <f t="shared" si="0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6"/>
        <v>0</v>
      </c>
      <c r="Q11" s="31"/>
      <c r="R11" s="28">
        <f t="shared" si="7"/>
        <v>0</v>
      </c>
      <c r="S11" s="62">
        <f t="shared" si="4"/>
        <v>39.04</v>
      </c>
      <c r="T11" s="64">
        <f t="shared" si="5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8"/>
        <v>134.01</v>
      </c>
      <c r="G12" s="19">
        <v>17.55</v>
      </c>
      <c r="H12" s="26">
        <f t="shared" si="0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6"/>
        <v>0</v>
      </c>
      <c r="Q12" s="31"/>
      <c r="R12" s="28">
        <f t="shared" si="7"/>
        <v>0</v>
      </c>
      <c r="S12" s="62">
        <f t="shared" si="4"/>
        <v>36.43</v>
      </c>
      <c r="T12" s="64">
        <f t="shared" si="5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8"/>
        <v>120.27000000000001</v>
      </c>
      <c r="G13" s="19">
        <v>23</v>
      </c>
      <c r="H13" s="26">
        <f t="shared" si="0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6"/>
        <v>0</v>
      </c>
      <c r="Q13" s="31"/>
      <c r="R13" s="28">
        <f t="shared" si="7"/>
        <v>0</v>
      </c>
      <c r="S13" s="62">
        <f t="shared" si="4"/>
        <v>34.88</v>
      </c>
      <c r="T13" s="64">
        <f t="shared" si="5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8"/>
        <v>169.25</v>
      </c>
      <c r="G14" s="19">
        <v>5</v>
      </c>
      <c r="H14" s="26">
        <f t="shared" si="0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6"/>
        <v>0</v>
      </c>
      <c r="Q14" s="31"/>
      <c r="R14" s="28">
        <f t="shared" si="7"/>
        <v>0</v>
      </c>
      <c r="S14" s="62">
        <f t="shared" si="4"/>
        <v>6.24</v>
      </c>
      <c r="T14" s="64">
        <f t="shared" si="5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8"/>
        <v>244</v>
      </c>
      <c r="G15" s="19">
        <v>2.5</v>
      </c>
      <c r="H15" s="26">
        <f t="shared" si="0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6"/>
        <v>0</v>
      </c>
      <c r="Q15" s="31"/>
      <c r="R15" s="28">
        <f t="shared" si="7"/>
        <v>0</v>
      </c>
      <c r="S15" s="62">
        <f t="shared" si="4"/>
        <v>3.22</v>
      </c>
      <c r="T15" s="64">
        <f t="shared" si="5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8"/>
        <v>381.59999999999997</v>
      </c>
      <c r="G16" s="19">
        <v>3.75</v>
      </c>
      <c r="H16" s="26">
        <f t="shared" si="0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6"/>
        <v>0</v>
      </c>
      <c r="Q16" s="31"/>
      <c r="R16" s="28">
        <f t="shared" si="7"/>
        <v>0</v>
      </c>
      <c r="S16" s="62">
        <f t="shared" si="4"/>
        <v>4.8</v>
      </c>
      <c r="T16" s="64">
        <f t="shared" si="5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8"/>
        <v>282</v>
      </c>
      <c r="G17" s="19">
        <v>2.45</v>
      </c>
      <c r="H17" s="26">
        <f t="shared" si="0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6"/>
        <v>0</v>
      </c>
      <c r="Q17" s="31"/>
      <c r="R17" s="28">
        <f t="shared" si="7"/>
        <v>0</v>
      </c>
      <c r="S17" s="62">
        <f t="shared" si="4"/>
        <v>2.97</v>
      </c>
      <c r="T17" s="64">
        <f t="shared" si="5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8"/>
        <v>0</v>
      </c>
      <c r="G18" s="19">
        <v>121</v>
      </c>
      <c r="H18" s="26">
        <f t="shared" si="0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6"/>
        <v>0</v>
      </c>
      <c r="Q18" s="31"/>
      <c r="R18" s="28">
        <f t="shared" si="7"/>
        <v>0</v>
      </c>
      <c r="S18" s="62">
        <f t="shared" si="4"/>
        <v>121</v>
      </c>
      <c r="T18" s="64">
        <f t="shared" si="5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8"/>
        <v>0</v>
      </c>
      <c r="G19" s="19">
        <v>1850</v>
      </c>
      <c r="H19" s="26">
        <f t="shared" si="0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6"/>
        <v>0</v>
      </c>
      <c r="Q19" s="31"/>
      <c r="R19" s="28">
        <f t="shared" si="7"/>
        <v>0</v>
      </c>
      <c r="S19" s="62">
        <f t="shared" si="4"/>
        <v>2066</v>
      </c>
      <c r="T19" s="64">
        <f t="shared" si="5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8"/>
        <v>0</v>
      </c>
      <c r="G20" s="19">
        <v>2.55</v>
      </c>
      <c r="H20" s="26">
        <f t="shared" si="0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6"/>
        <v>0</v>
      </c>
      <c r="Q20" s="31"/>
      <c r="R20" s="28">
        <f t="shared" si="7"/>
        <v>0</v>
      </c>
      <c r="S20" s="62">
        <f t="shared" si="4"/>
        <v>2.55</v>
      </c>
      <c r="T20" s="64">
        <f t="shared" si="5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8"/>
        <v>0</v>
      </c>
      <c r="G21" s="19">
        <v>1.75</v>
      </c>
      <c r="H21" s="26">
        <f t="shared" si="0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6"/>
        <v>0</v>
      </c>
      <c r="Q21" s="31"/>
      <c r="R21" s="28">
        <f t="shared" si="7"/>
        <v>0</v>
      </c>
      <c r="S21" s="62">
        <f t="shared" si="4"/>
        <v>2.05</v>
      </c>
      <c r="T21" s="64">
        <f t="shared" si="5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8"/>
        <v>0</v>
      </c>
      <c r="G22" s="19">
        <v>4.5</v>
      </c>
      <c r="H22" s="26">
        <f t="shared" si="0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6"/>
        <v>0</v>
      </c>
      <c r="Q22" s="31"/>
      <c r="R22" s="28">
        <f t="shared" si="7"/>
        <v>0</v>
      </c>
      <c r="S22" s="62">
        <f t="shared" si="4"/>
        <v>13.25</v>
      </c>
      <c r="T22" s="64">
        <f t="shared" si="5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8"/>
        <v>0</v>
      </c>
      <c r="G23" s="19">
        <v>1.37</v>
      </c>
      <c r="H23" s="26">
        <f t="shared" si="0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6"/>
        <v>0</v>
      </c>
      <c r="Q23" s="31"/>
      <c r="R23" s="28">
        <f t="shared" si="7"/>
        <v>0</v>
      </c>
      <c r="S23" s="62">
        <f t="shared" si="4"/>
        <v>1.6</v>
      </c>
      <c r="T23" s="64">
        <f t="shared" si="5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8"/>
        <v>0</v>
      </c>
      <c r="G24" s="19">
        <v>13.95</v>
      </c>
      <c r="H24" s="26">
        <f t="shared" si="0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6"/>
        <v>0</v>
      </c>
      <c r="Q24" s="31"/>
      <c r="R24" s="28">
        <f t="shared" si="7"/>
        <v>0</v>
      </c>
      <c r="S24" s="62">
        <f t="shared" si="4"/>
        <v>16.6</v>
      </c>
      <c r="T24" s="64">
        <f t="shared" si="5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8"/>
        <v>7332</v>
      </c>
      <c r="G25" s="19">
        <v>3.85</v>
      </c>
      <c r="H25" s="26">
        <f t="shared" si="0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6"/>
        <v>0</v>
      </c>
      <c r="Q25" s="31"/>
      <c r="R25" s="28">
        <f t="shared" si="7"/>
        <v>0</v>
      </c>
      <c r="S25" s="62">
        <f t="shared" si="4"/>
        <v>5.03</v>
      </c>
      <c r="T25" s="64">
        <f t="shared" si="5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8"/>
        <v>0</v>
      </c>
      <c r="G26" s="19"/>
      <c r="H26" s="26">
        <f t="shared" si="0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6"/>
        <v>0</v>
      </c>
      <c r="Q26" s="31"/>
      <c r="R26" s="28">
        <f t="shared" si="7"/>
        <v>0</v>
      </c>
      <c r="S26" s="62">
        <f t="shared" si="4"/>
        <v>125</v>
      </c>
      <c r="T26" s="64">
        <f t="shared" si="5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8"/>
        <v>7444.799999999999</v>
      </c>
      <c r="G27" s="19">
        <v>3.85</v>
      </c>
      <c r="H27" s="26">
        <f t="shared" si="0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6"/>
        <v>0</v>
      </c>
      <c r="Q27" s="31"/>
      <c r="R27" s="28">
        <f t="shared" si="7"/>
        <v>0</v>
      </c>
      <c r="S27" s="62">
        <f t="shared" si="4"/>
        <v>5.03</v>
      </c>
      <c r="T27" s="64">
        <f t="shared" si="5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8"/>
        <v>6942</v>
      </c>
      <c r="G28" s="19"/>
      <c r="H28" s="26">
        <f t="shared" si="0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6"/>
        <v>0</v>
      </c>
      <c r="Q28" s="31"/>
      <c r="R28" s="28">
        <f t="shared" si="7"/>
        <v>0</v>
      </c>
      <c r="S28" s="62">
        <f t="shared" si="4"/>
        <v>178.2</v>
      </c>
      <c r="T28" s="64">
        <f t="shared" si="5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8"/>
        <v>62.400000000000006</v>
      </c>
      <c r="G29" s="19">
        <v>1.3</v>
      </c>
      <c r="H29" s="26">
        <f t="shared" si="0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6"/>
        <v>0</v>
      </c>
      <c r="Q29" s="31"/>
      <c r="R29" s="28">
        <f t="shared" si="7"/>
        <v>0</v>
      </c>
      <c r="S29" s="62">
        <f t="shared" si="4"/>
        <v>2.27</v>
      </c>
      <c r="T29" s="64">
        <f t="shared" si="5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8"/>
        <v>23970</v>
      </c>
      <c r="G30" s="19">
        <v>3.8</v>
      </c>
      <c r="H30" s="26">
        <f t="shared" si="0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6"/>
        <v>0</v>
      </c>
      <c r="Q30" s="31"/>
      <c r="R30" s="28">
        <f t="shared" si="7"/>
        <v>0</v>
      </c>
      <c r="S30" s="62">
        <f t="shared" si="4"/>
        <v>5.02</v>
      </c>
      <c r="T30" s="64">
        <f t="shared" si="5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8"/>
        <v>133.32</v>
      </c>
      <c r="G31" s="19">
        <v>8.5</v>
      </c>
      <c r="H31" s="26">
        <f t="shared" si="0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6"/>
        <v>0</v>
      </c>
      <c r="Q31" s="31"/>
      <c r="R31" s="28">
        <f t="shared" si="7"/>
        <v>0</v>
      </c>
      <c r="S31" s="62">
        <f t="shared" si="4"/>
        <v>12.68</v>
      </c>
      <c r="T31" s="64">
        <f t="shared" si="5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8"/>
        <v>0</v>
      </c>
      <c r="G32" s="19">
        <v>0.07</v>
      </c>
      <c r="H32" s="26">
        <f t="shared" si="0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6"/>
        <v>0</v>
      </c>
      <c r="Q32" s="31"/>
      <c r="R32" s="28">
        <f t="shared" si="7"/>
        <v>0</v>
      </c>
      <c r="S32" s="62">
        <f t="shared" si="4"/>
        <v>0.07</v>
      </c>
      <c r="T32" s="64">
        <f t="shared" si="5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t="shared" si="8"/>
        <v>156</v>
      </c>
      <c r="G33" s="19">
        <v>0.52</v>
      </c>
      <c r="H33" s="26">
        <f t="shared" si="0"/>
        <v>104</v>
      </c>
      <c r="I33" s="18">
        <v>0.73</v>
      </c>
      <c r="J33" s="26">
        <f t="shared" si="1"/>
        <v>146</v>
      </c>
      <c r="K33" s="19">
        <v>0.72</v>
      </c>
      <c r="L33" s="27">
        <f t="shared" si="2"/>
        <v>144</v>
      </c>
      <c r="M33" s="31"/>
      <c r="N33" s="28">
        <f t="shared" si="3"/>
        <v>0</v>
      </c>
      <c r="O33" s="31"/>
      <c r="P33" s="28">
        <f t="shared" si="6"/>
        <v>0</v>
      </c>
      <c r="Q33" s="31"/>
      <c r="R33" s="28">
        <f t="shared" si="7"/>
        <v>0</v>
      </c>
      <c r="S33" s="62">
        <f t="shared" si="4"/>
        <v>0.69</v>
      </c>
      <c r="T33" s="64">
        <f t="shared" si="5"/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8"/>
        <v>0</v>
      </c>
      <c r="G34" s="19">
        <v>6.75</v>
      </c>
      <c r="H34" s="26">
        <f t="shared" si="0"/>
        <v>675</v>
      </c>
      <c r="I34" s="18"/>
      <c r="J34" s="26">
        <f t="shared" si="1"/>
        <v>0</v>
      </c>
      <c r="K34" s="19">
        <v>9.03</v>
      </c>
      <c r="L34" s="27">
        <f t="shared" si="2"/>
        <v>902.9999999999999</v>
      </c>
      <c r="M34" s="31"/>
      <c r="N34" s="28">
        <f t="shared" si="3"/>
        <v>0</v>
      </c>
      <c r="O34" s="31"/>
      <c r="P34" s="28">
        <f t="shared" si="6"/>
        <v>0</v>
      </c>
      <c r="Q34" s="31"/>
      <c r="R34" s="28">
        <f t="shared" si="7"/>
        <v>0</v>
      </c>
      <c r="S34" s="62">
        <f t="shared" si="4"/>
        <v>7.89</v>
      </c>
      <c r="T34" s="64">
        <f t="shared" si="5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8"/>
        <v>0</v>
      </c>
      <c r="G35" s="19">
        <v>26.2</v>
      </c>
      <c r="H35" s="26">
        <f t="shared" si="0"/>
        <v>1441</v>
      </c>
      <c r="I35" s="18"/>
      <c r="J35" s="26">
        <f t="shared" si="1"/>
        <v>0</v>
      </c>
      <c r="K35" s="19">
        <v>36.11</v>
      </c>
      <c r="L35" s="27">
        <f t="shared" si="2"/>
        <v>1986.05</v>
      </c>
      <c r="M35" s="31"/>
      <c r="N35" s="28">
        <f t="shared" si="3"/>
        <v>0</v>
      </c>
      <c r="O35" s="31"/>
      <c r="P35" s="28">
        <f t="shared" si="6"/>
        <v>0</v>
      </c>
      <c r="Q35" s="31"/>
      <c r="R35" s="28">
        <f t="shared" si="7"/>
        <v>0</v>
      </c>
      <c r="S35" s="62">
        <f t="shared" si="4"/>
        <v>31.16</v>
      </c>
      <c r="T35" s="64">
        <f t="shared" si="5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8"/>
        <v>78</v>
      </c>
      <c r="G36" s="19">
        <v>0.52</v>
      </c>
      <c r="H36" s="26">
        <f aca="true" t="shared" si="9" ref="H36:H60">G36*C36</f>
        <v>52</v>
      </c>
      <c r="I36" s="18">
        <v>0.73</v>
      </c>
      <c r="J36" s="26">
        <f aca="true" t="shared" si="10" ref="J36:J60">I36*C36</f>
        <v>73</v>
      </c>
      <c r="K36" s="17">
        <v>0.72</v>
      </c>
      <c r="L36" s="27">
        <f aca="true" t="shared" si="11" ref="L36:L60">K36*C36</f>
        <v>72</v>
      </c>
      <c r="M36" s="31"/>
      <c r="N36" s="28">
        <f aca="true" t="shared" si="12" ref="N36:N60">M36*C36</f>
        <v>0</v>
      </c>
      <c r="O36" s="31"/>
      <c r="P36" s="28">
        <f t="shared" si="6"/>
        <v>0</v>
      </c>
      <c r="Q36" s="31"/>
      <c r="R36" s="28">
        <f t="shared" si="7"/>
        <v>0</v>
      </c>
      <c r="S36" s="62">
        <f aca="true" t="shared" si="13" ref="S36:S60">ROUND(AVERAGE(E36,G36,I36,K36,M36,O36),2)</f>
        <v>0.69</v>
      </c>
      <c r="T36" s="64">
        <f aca="true" t="shared" si="14" ref="T36:T60">PRODUCT(C36,S36)</f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8"/>
        <v>0</v>
      </c>
      <c r="G37" s="19">
        <v>2.69</v>
      </c>
      <c r="H37" s="26">
        <f t="shared" si="9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t="shared" si="6"/>
        <v>0</v>
      </c>
      <c r="Q37" s="31"/>
      <c r="R37" s="28">
        <f t="shared" si="7"/>
        <v>0</v>
      </c>
      <c r="S37" s="62">
        <f t="shared" si="13"/>
        <v>3.29</v>
      </c>
      <c r="T37" s="64">
        <f t="shared" si="14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8"/>
        <v>151.34</v>
      </c>
      <c r="G38" s="19">
        <v>10.15</v>
      </c>
      <c r="H38" s="26">
        <f t="shared" si="9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6"/>
        <v>0</v>
      </c>
      <c r="Q38" s="31"/>
      <c r="R38" s="28">
        <f t="shared" si="7"/>
        <v>0</v>
      </c>
      <c r="S38" s="62">
        <f t="shared" si="13"/>
        <v>10.31</v>
      </c>
      <c r="T38" s="64">
        <f t="shared" si="14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8"/>
        <v>476</v>
      </c>
      <c r="G39" s="19">
        <v>0.85</v>
      </c>
      <c r="H39" s="26">
        <f t="shared" si="9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6"/>
        <v>0</v>
      </c>
      <c r="Q39" s="31"/>
      <c r="R39" s="28">
        <f t="shared" si="7"/>
        <v>0</v>
      </c>
      <c r="S39" s="62">
        <f t="shared" si="13"/>
        <v>1.08</v>
      </c>
      <c r="T39" s="64">
        <f t="shared" si="14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8"/>
        <v>0</v>
      </c>
      <c r="G40" s="19">
        <v>2.3</v>
      </c>
      <c r="H40" s="26">
        <f t="shared" si="9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aca="true" t="shared" si="15" ref="P40:P60">O40*E40</f>
        <v>0</v>
      </c>
      <c r="Q40" s="31"/>
      <c r="R40" s="28">
        <f aca="true" t="shared" si="16" ref="R40:R60">Q40*G40</f>
        <v>0</v>
      </c>
      <c r="S40" s="62">
        <f t="shared" si="13"/>
        <v>2.8</v>
      </c>
      <c r="T40" s="64">
        <f t="shared" si="14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aca="true" t="shared" si="17" ref="F41:F60">$E41*C41</f>
        <v>476</v>
      </c>
      <c r="G41" s="19">
        <v>0.85</v>
      </c>
      <c r="H41" s="26">
        <f t="shared" si="9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5"/>
        <v>0</v>
      </c>
      <c r="Q41" s="31"/>
      <c r="R41" s="28">
        <f t="shared" si="16"/>
        <v>0</v>
      </c>
      <c r="S41" s="62">
        <f t="shared" si="13"/>
        <v>1.08</v>
      </c>
      <c r="T41" s="64">
        <f t="shared" si="14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17"/>
        <v>0</v>
      </c>
      <c r="G42" s="19">
        <v>6.8</v>
      </c>
      <c r="H42" s="26">
        <f t="shared" si="9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5"/>
        <v>0</v>
      </c>
      <c r="Q42" s="31"/>
      <c r="R42" s="28">
        <f t="shared" si="16"/>
        <v>0</v>
      </c>
      <c r="S42" s="62">
        <f t="shared" si="13"/>
        <v>7.65</v>
      </c>
      <c r="T42" s="64">
        <f t="shared" si="14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17"/>
        <v>263.21999999999997</v>
      </c>
      <c r="G43" s="19"/>
      <c r="H43" s="26">
        <f t="shared" si="9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5"/>
        <v>0</v>
      </c>
      <c r="Q43" s="31"/>
      <c r="R43" s="28">
        <f t="shared" si="16"/>
        <v>0</v>
      </c>
      <c r="S43" s="62">
        <f t="shared" si="13"/>
        <v>83.44</v>
      </c>
      <c r="T43" s="64">
        <f t="shared" si="14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17"/>
        <v>0</v>
      </c>
      <c r="G44" s="19">
        <v>2.8</v>
      </c>
      <c r="H44" s="26">
        <f t="shared" si="9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5"/>
        <v>0</v>
      </c>
      <c r="Q44" s="31"/>
      <c r="R44" s="28">
        <f t="shared" si="16"/>
        <v>0</v>
      </c>
      <c r="S44" s="62">
        <f t="shared" si="13"/>
        <v>2.96</v>
      </c>
      <c r="T44" s="64">
        <f t="shared" si="14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17"/>
        <v>102.85</v>
      </c>
      <c r="G45" s="19">
        <v>115.5</v>
      </c>
      <c r="H45" s="26">
        <f t="shared" si="9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5"/>
        <v>0</v>
      </c>
      <c r="Q45" s="31"/>
      <c r="R45" s="28">
        <f t="shared" si="16"/>
        <v>0</v>
      </c>
      <c r="S45" s="62">
        <f t="shared" si="13"/>
        <v>104.64</v>
      </c>
      <c r="T45" s="64">
        <f t="shared" si="14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17"/>
        <v>0</v>
      </c>
      <c r="G46" s="19">
        <v>2.4</v>
      </c>
      <c r="H46" s="26">
        <f t="shared" si="9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5"/>
        <v>0</v>
      </c>
      <c r="Q46" s="31"/>
      <c r="R46" s="28">
        <f t="shared" si="16"/>
        <v>0</v>
      </c>
      <c r="S46" s="62">
        <f t="shared" si="13"/>
        <v>2.83</v>
      </c>
      <c r="T46" s="64">
        <f t="shared" si="14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17"/>
        <v>0</v>
      </c>
      <c r="G47" s="19">
        <v>599</v>
      </c>
      <c r="H47" s="26">
        <f t="shared" si="9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5"/>
        <v>0</v>
      </c>
      <c r="Q47" s="31"/>
      <c r="R47" s="28">
        <f t="shared" si="16"/>
        <v>0</v>
      </c>
      <c r="S47" s="62">
        <f t="shared" si="13"/>
        <v>599</v>
      </c>
      <c r="T47" s="64">
        <f t="shared" si="14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17"/>
        <v>121.85999999999999</v>
      </c>
      <c r="G48" s="19"/>
      <c r="H48" s="26">
        <f t="shared" si="9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5"/>
        <v>0</v>
      </c>
      <c r="Q48" s="31"/>
      <c r="R48" s="28">
        <f t="shared" si="16"/>
        <v>0</v>
      </c>
      <c r="S48" s="62">
        <f t="shared" si="13"/>
        <v>19.9</v>
      </c>
      <c r="T48" s="64">
        <f t="shared" si="14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17"/>
        <v>1805.6</v>
      </c>
      <c r="G49" s="19">
        <v>20.5</v>
      </c>
      <c r="H49" s="26">
        <f t="shared" si="9"/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5"/>
        <v>0</v>
      </c>
      <c r="Q49" s="31"/>
      <c r="R49" s="28">
        <f t="shared" si="16"/>
        <v>0</v>
      </c>
      <c r="S49" s="62">
        <f t="shared" si="13"/>
        <v>21.54</v>
      </c>
      <c r="T49" s="64">
        <f t="shared" si="14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17"/>
        <v>191.10000000000002</v>
      </c>
      <c r="G50" s="19">
        <v>24.8</v>
      </c>
      <c r="H50" s="26">
        <f t="shared" si="9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5"/>
        <v>0</v>
      </c>
      <c r="Q50" s="31"/>
      <c r="R50" s="28">
        <f t="shared" si="16"/>
        <v>0</v>
      </c>
      <c r="S50" s="62">
        <f t="shared" si="13"/>
        <v>39.49</v>
      </c>
      <c r="T50" s="64">
        <f t="shared" si="14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17"/>
        <v>0</v>
      </c>
      <c r="G51" s="19">
        <v>1860</v>
      </c>
      <c r="H51" s="26">
        <f t="shared" si="9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5"/>
        <v>0</v>
      </c>
      <c r="Q51" s="31"/>
      <c r="R51" s="28">
        <f t="shared" si="16"/>
        <v>0</v>
      </c>
      <c r="S51" s="62">
        <f t="shared" si="13"/>
        <v>2566</v>
      </c>
      <c r="T51" s="64">
        <f t="shared" si="14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17"/>
        <v>0</v>
      </c>
      <c r="G52" s="19">
        <v>106</v>
      </c>
      <c r="H52" s="26">
        <f t="shared" si="9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5"/>
        <v>0</v>
      </c>
      <c r="Q52" s="31"/>
      <c r="R52" s="28">
        <f t="shared" si="16"/>
        <v>0</v>
      </c>
      <c r="S52" s="62">
        <f t="shared" si="13"/>
        <v>115.72</v>
      </c>
      <c r="T52" s="64">
        <f t="shared" si="14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17"/>
        <v>0</v>
      </c>
      <c r="G53" s="19">
        <v>2.4</v>
      </c>
      <c r="H53" s="26">
        <f t="shared" si="9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5"/>
        <v>0</v>
      </c>
      <c r="Q53" s="31"/>
      <c r="R53" s="28">
        <f t="shared" si="16"/>
        <v>0</v>
      </c>
      <c r="S53" s="62">
        <f t="shared" si="13"/>
        <v>2.78</v>
      </c>
      <c r="T53" s="64">
        <f t="shared" si="14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17"/>
        <v>202.26</v>
      </c>
      <c r="G54" s="19">
        <v>37</v>
      </c>
      <c r="H54" s="26">
        <f t="shared" si="9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5"/>
        <v>0</v>
      </c>
      <c r="Q54" s="31"/>
      <c r="R54" s="28">
        <f t="shared" si="16"/>
        <v>0</v>
      </c>
      <c r="S54" s="62">
        <f t="shared" si="13"/>
        <v>34.13</v>
      </c>
      <c r="T54" s="64">
        <f t="shared" si="14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17"/>
        <v>0</v>
      </c>
      <c r="G55" s="19">
        <v>4.95</v>
      </c>
      <c r="H55" s="26">
        <f t="shared" si="9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5"/>
        <v>0</v>
      </c>
      <c r="Q55" s="31"/>
      <c r="R55" s="28">
        <f t="shared" si="16"/>
        <v>0</v>
      </c>
      <c r="S55" s="62">
        <f t="shared" si="13"/>
        <v>6.34</v>
      </c>
      <c r="T55" s="64">
        <f t="shared" si="14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17"/>
        <v>150.4</v>
      </c>
      <c r="G56" s="19">
        <v>2.6</v>
      </c>
      <c r="H56" s="26">
        <f t="shared" si="9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5"/>
        <v>0</v>
      </c>
      <c r="Q56" s="31"/>
      <c r="R56" s="28">
        <f t="shared" si="16"/>
        <v>0</v>
      </c>
      <c r="S56" s="62">
        <f t="shared" si="13"/>
        <v>4.29</v>
      </c>
      <c r="T56" s="64">
        <f t="shared" si="14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17"/>
        <v>4171.8</v>
      </c>
      <c r="G57" s="19">
        <v>39</v>
      </c>
      <c r="H57" s="26">
        <f t="shared" si="9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5"/>
        <v>0</v>
      </c>
      <c r="Q57" s="31"/>
      <c r="R57" s="28">
        <f t="shared" si="16"/>
        <v>0</v>
      </c>
      <c r="S57" s="62">
        <f t="shared" si="13"/>
        <v>97.13</v>
      </c>
      <c r="T57" s="64">
        <f t="shared" si="14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17"/>
        <v>930</v>
      </c>
      <c r="G58" s="19">
        <v>29.8</v>
      </c>
      <c r="H58" s="26">
        <f t="shared" si="9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5"/>
        <v>0</v>
      </c>
      <c r="Q58" s="31"/>
      <c r="R58" s="28">
        <f t="shared" si="16"/>
        <v>0</v>
      </c>
      <c r="S58" s="62">
        <f t="shared" si="13"/>
        <v>38.8</v>
      </c>
      <c r="T58" s="64">
        <f t="shared" si="14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17"/>
        <v>0</v>
      </c>
      <c r="G59" s="19"/>
      <c r="H59" s="26">
        <f t="shared" si="9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5"/>
        <v>0</v>
      </c>
      <c r="Q59" s="31"/>
      <c r="R59" s="28">
        <f t="shared" si="16"/>
        <v>0</v>
      </c>
      <c r="S59" s="62">
        <f t="shared" si="13"/>
        <v>19.98</v>
      </c>
      <c r="T59" s="64">
        <f t="shared" si="14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17"/>
        <v>0</v>
      </c>
      <c r="G60" s="26">
        <v>18.5</v>
      </c>
      <c r="H60" s="26">
        <f t="shared" si="9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5"/>
        <v>0</v>
      </c>
      <c r="Q60" s="27"/>
      <c r="R60" s="28">
        <f t="shared" si="16"/>
        <v>0</v>
      </c>
      <c r="S60" s="62">
        <f t="shared" si="13"/>
        <v>18.5</v>
      </c>
      <c r="T60" s="64">
        <f t="shared" si="14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65"/>
      <c r="T61" s="66">
        <f>SUM(T4:T60)</f>
        <v>96815.62000000002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</sheetData>
  <mergeCells count="13">
    <mergeCell ref="B1:T1"/>
    <mergeCell ref="S2:T2"/>
    <mergeCell ref="D2:D3"/>
    <mergeCell ref="A2:A3"/>
    <mergeCell ref="C2:C3"/>
    <mergeCell ref="Q2:R2"/>
    <mergeCell ref="B2:B3"/>
    <mergeCell ref="I2:J2"/>
    <mergeCell ref="E2:F2"/>
    <mergeCell ref="G2:H2"/>
    <mergeCell ref="K2:L2"/>
    <mergeCell ref="M2:N2"/>
    <mergeCell ref="O2:P2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75" zoomScaleNormal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:F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1" customFormat="1" ht="13.5" thickBot="1">
      <c r="A2" s="84" t="s">
        <v>1</v>
      </c>
      <c r="B2" s="94" t="s">
        <v>1</v>
      </c>
      <c r="C2" s="80" t="s">
        <v>2</v>
      </c>
      <c r="D2" s="89" t="s">
        <v>8</v>
      </c>
      <c r="E2" s="82" t="s">
        <v>85</v>
      </c>
      <c r="F2" s="83"/>
      <c r="G2" s="82" t="s">
        <v>86</v>
      </c>
      <c r="H2" s="83"/>
      <c r="I2" s="93" t="s">
        <v>88</v>
      </c>
      <c r="J2" s="83"/>
      <c r="K2" s="93" t="s">
        <v>89</v>
      </c>
      <c r="L2" s="83"/>
      <c r="M2" s="93" t="s">
        <v>90</v>
      </c>
      <c r="N2" s="83"/>
      <c r="O2" s="93" t="s">
        <v>104</v>
      </c>
      <c r="P2" s="83"/>
      <c r="Q2" s="93" t="s">
        <v>105</v>
      </c>
      <c r="R2" s="83"/>
      <c r="S2" s="87" t="s">
        <v>7</v>
      </c>
      <c r="T2" s="88"/>
    </row>
    <row r="3" spans="1:20" s="1" customFormat="1" ht="25.5">
      <c r="A3" s="91"/>
      <c r="B3" s="95"/>
      <c r="C3" s="92"/>
      <c r="D3" s="96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  <c r="Q3" s="2" t="s">
        <v>9</v>
      </c>
      <c r="R3" s="2" t="s">
        <v>10</v>
      </c>
      <c r="S3" s="2" t="s">
        <v>9</v>
      </c>
      <c r="T3" s="2" t="s">
        <v>10</v>
      </c>
    </row>
    <row r="4" spans="1:20" ht="12.75">
      <c r="A4" s="24" t="s">
        <v>3</v>
      </c>
      <c r="B4" s="24" t="s">
        <v>3</v>
      </c>
      <c r="C4" s="25">
        <v>7</v>
      </c>
      <c r="D4" s="25" t="s">
        <v>82</v>
      </c>
      <c r="E4" s="26">
        <f>21.92+9.37</f>
        <v>31.29</v>
      </c>
      <c r="F4" s="26">
        <f aca="true" t="shared" si="0" ref="F4:F32">$E4*C4</f>
        <v>219.03</v>
      </c>
      <c r="G4" s="26">
        <v>72.5</v>
      </c>
      <c r="H4" s="26">
        <f>G4*C4</f>
        <v>507.5</v>
      </c>
      <c r="I4" s="17">
        <f>34.21+13.34</f>
        <v>47.55</v>
      </c>
      <c r="J4" s="26">
        <f aca="true" t="shared" si="1" ref="J4:J32">I4*C4</f>
        <v>332.84999999999997</v>
      </c>
      <c r="K4" s="17">
        <v>59.4</v>
      </c>
      <c r="L4" s="27">
        <f aca="true" t="shared" si="2" ref="L4:L32">K4*C4</f>
        <v>415.8</v>
      </c>
      <c r="M4" s="27"/>
      <c r="N4" s="28">
        <f aca="true" t="shared" si="3" ref="N4:N32">M4*C4</f>
        <v>0</v>
      </c>
      <c r="O4" s="27"/>
      <c r="P4" s="28">
        <f>O4*E4</f>
        <v>0</v>
      </c>
      <c r="Q4" s="27"/>
      <c r="R4" s="28">
        <f>Q4*G4</f>
        <v>0</v>
      </c>
      <c r="S4" s="4">
        <f>ROUND(AVERAGE(E4,G4,I4,K4,M4,O4),2)</f>
        <v>52.69</v>
      </c>
      <c r="T4" s="5">
        <f aca="true" t="shared" si="4" ref="T4:T32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 t="shared" si="0"/>
        <v>273.8</v>
      </c>
      <c r="G5" s="19">
        <v>1.85</v>
      </c>
      <c r="H5" s="26">
        <f aca="true" t="shared" si="5" ref="H5:H48">G5*C5</f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4">
        <f aca="true" t="shared" si="6" ref="S5:S60">ROUND(AVERAGE(E5,G5,I5,K5,M5,O5),2)</f>
        <v>5.06</v>
      </c>
      <c r="T5" s="3">
        <f t="shared" si="4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 t="shared" si="0"/>
        <v>19.9</v>
      </c>
      <c r="G6" s="19">
        <v>1.15</v>
      </c>
      <c r="H6" s="26">
        <f t="shared" si="5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4">
        <f t="shared" si="6"/>
        <v>78.37</v>
      </c>
      <c r="T6" s="3">
        <f t="shared" si="4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 t="shared" si="0"/>
        <v>0</v>
      </c>
      <c r="G7" s="26"/>
      <c r="H7" s="26">
        <f t="shared" si="5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4">
        <f t="shared" si="6"/>
        <v>690.84</v>
      </c>
      <c r="T7" s="5">
        <f t="shared" si="4"/>
        <v>2763.36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5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7" ref="P8:P36">O8*E8</f>
        <v>0</v>
      </c>
      <c r="Q8" s="31"/>
      <c r="R8" s="28">
        <f aca="true" t="shared" si="8" ref="R8:R36">Q8*G8</f>
        <v>0</v>
      </c>
      <c r="S8" s="4">
        <f t="shared" si="6"/>
        <v>0.26</v>
      </c>
      <c r="T8" s="5">
        <f t="shared" si="4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t="shared" si="0"/>
        <v>0</v>
      </c>
      <c r="G9" s="19">
        <v>19.85</v>
      </c>
      <c r="H9" s="26">
        <f t="shared" si="5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7"/>
        <v>0</v>
      </c>
      <c r="Q9" s="31"/>
      <c r="R9" s="28">
        <f t="shared" si="8"/>
        <v>0</v>
      </c>
      <c r="S9" s="4">
        <f t="shared" si="6"/>
        <v>22.58</v>
      </c>
      <c r="T9" s="5">
        <f t="shared" si="4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0"/>
        <v>128.44</v>
      </c>
      <c r="G10" s="19">
        <v>78</v>
      </c>
      <c r="H10" s="26">
        <f t="shared" si="5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7"/>
        <v>0</v>
      </c>
      <c r="Q10" s="31"/>
      <c r="R10" s="28">
        <f t="shared" si="8"/>
        <v>0</v>
      </c>
      <c r="S10" s="4">
        <f t="shared" si="6"/>
        <v>67.52</v>
      </c>
      <c r="T10" s="5">
        <f t="shared" si="4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0"/>
        <v>89.34</v>
      </c>
      <c r="G11" s="19">
        <v>28</v>
      </c>
      <c r="H11" s="26">
        <f t="shared" si="5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7"/>
        <v>0</v>
      </c>
      <c r="Q11" s="31"/>
      <c r="R11" s="28">
        <f t="shared" si="8"/>
        <v>0</v>
      </c>
      <c r="S11" s="4">
        <f t="shared" si="6"/>
        <v>39.04</v>
      </c>
      <c r="T11" s="5">
        <f t="shared" si="4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0"/>
        <v>134.01</v>
      </c>
      <c r="G12" s="19">
        <v>17.55</v>
      </c>
      <c r="H12" s="26">
        <f t="shared" si="5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7"/>
        <v>0</v>
      </c>
      <c r="Q12" s="31"/>
      <c r="R12" s="28">
        <f t="shared" si="8"/>
        <v>0</v>
      </c>
      <c r="S12" s="4">
        <f t="shared" si="6"/>
        <v>36.43</v>
      </c>
      <c r="T12" s="5">
        <f t="shared" si="4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0"/>
        <v>120.27000000000001</v>
      </c>
      <c r="G13" s="19">
        <v>23</v>
      </c>
      <c r="H13" s="26">
        <f t="shared" si="5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7"/>
        <v>0</v>
      </c>
      <c r="Q13" s="31"/>
      <c r="R13" s="28">
        <f t="shared" si="8"/>
        <v>0</v>
      </c>
      <c r="S13" s="4">
        <f t="shared" si="6"/>
        <v>34.88</v>
      </c>
      <c r="T13" s="5">
        <f t="shared" si="4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0"/>
        <v>169.25</v>
      </c>
      <c r="G14" s="19">
        <v>5</v>
      </c>
      <c r="H14" s="26">
        <f t="shared" si="5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7"/>
        <v>0</v>
      </c>
      <c r="Q14" s="31"/>
      <c r="R14" s="28">
        <f t="shared" si="8"/>
        <v>0</v>
      </c>
      <c r="S14" s="4">
        <f t="shared" si="6"/>
        <v>6.24</v>
      </c>
      <c r="T14" s="5">
        <f t="shared" si="4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0"/>
        <v>244</v>
      </c>
      <c r="G15" s="19">
        <v>2.5</v>
      </c>
      <c r="H15" s="26">
        <f t="shared" si="5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7"/>
        <v>0</v>
      </c>
      <c r="Q15" s="31"/>
      <c r="R15" s="28">
        <f t="shared" si="8"/>
        <v>0</v>
      </c>
      <c r="S15" s="4">
        <f t="shared" si="6"/>
        <v>3.22</v>
      </c>
      <c r="T15" s="5">
        <f t="shared" si="4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0"/>
        <v>381.59999999999997</v>
      </c>
      <c r="G16" s="19">
        <v>3.75</v>
      </c>
      <c r="H16" s="26">
        <f t="shared" si="5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7"/>
        <v>0</v>
      </c>
      <c r="Q16" s="31"/>
      <c r="R16" s="28">
        <f t="shared" si="8"/>
        <v>0</v>
      </c>
      <c r="S16" s="4">
        <f t="shared" si="6"/>
        <v>4.8</v>
      </c>
      <c r="T16" s="5">
        <f t="shared" si="4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0"/>
        <v>282</v>
      </c>
      <c r="G17" s="19">
        <v>2.45</v>
      </c>
      <c r="H17" s="26">
        <f t="shared" si="5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7"/>
        <v>0</v>
      </c>
      <c r="Q17" s="31"/>
      <c r="R17" s="28">
        <f t="shared" si="8"/>
        <v>0</v>
      </c>
      <c r="S17" s="4">
        <f t="shared" si="6"/>
        <v>2.97</v>
      </c>
      <c r="T17" s="5">
        <f t="shared" si="4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0"/>
        <v>0</v>
      </c>
      <c r="G18" s="19">
        <v>121</v>
      </c>
      <c r="H18" s="26">
        <f t="shared" si="5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7"/>
        <v>0</v>
      </c>
      <c r="Q18" s="31"/>
      <c r="R18" s="28">
        <f t="shared" si="8"/>
        <v>0</v>
      </c>
      <c r="S18" s="4">
        <f t="shared" si="6"/>
        <v>121</v>
      </c>
      <c r="T18" s="5">
        <f t="shared" si="4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0"/>
        <v>0</v>
      </c>
      <c r="G19" s="19">
        <v>1850</v>
      </c>
      <c r="H19" s="26">
        <f t="shared" si="5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7"/>
        <v>0</v>
      </c>
      <c r="Q19" s="31"/>
      <c r="R19" s="28">
        <f t="shared" si="8"/>
        <v>0</v>
      </c>
      <c r="S19" s="4">
        <f t="shared" si="6"/>
        <v>2066</v>
      </c>
      <c r="T19" s="5">
        <f t="shared" si="4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0"/>
        <v>0</v>
      </c>
      <c r="G20" s="19">
        <v>2.55</v>
      </c>
      <c r="H20" s="26">
        <f t="shared" si="5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7"/>
        <v>0</v>
      </c>
      <c r="Q20" s="31"/>
      <c r="R20" s="28">
        <f t="shared" si="8"/>
        <v>0</v>
      </c>
      <c r="S20" s="4">
        <f t="shared" si="6"/>
        <v>2.55</v>
      </c>
      <c r="T20" s="5">
        <f t="shared" si="4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0"/>
        <v>0</v>
      </c>
      <c r="G21" s="19">
        <v>1.75</v>
      </c>
      <c r="H21" s="26">
        <f t="shared" si="5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7"/>
        <v>0</v>
      </c>
      <c r="Q21" s="31"/>
      <c r="R21" s="28">
        <f t="shared" si="8"/>
        <v>0</v>
      </c>
      <c r="S21" s="4">
        <f t="shared" si="6"/>
        <v>2.05</v>
      </c>
      <c r="T21" s="5">
        <f t="shared" si="4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0"/>
        <v>0</v>
      </c>
      <c r="G22" s="19">
        <v>4.5</v>
      </c>
      <c r="H22" s="26">
        <f t="shared" si="5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7"/>
        <v>0</v>
      </c>
      <c r="Q22" s="31"/>
      <c r="R22" s="28">
        <f t="shared" si="8"/>
        <v>0</v>
      </c>
      <c r="S22" s="4">
        <f t="shared" si="6"/>
        <v>13.25</v>
      </c>
      <c r="T22" s="5">
        <f t="shared" si="4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0"/>
        <v>0</v>
      </c>
      <c r="G23" s="19">
        <v>1.37</v>
      </c>
      <c r="H23" s="26">
        <f t="shared" si="5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7"/>
        <v>0</v>
      </c>
      <c r="Q23" s="31"/>
      <c r="R23" s="28">
        <f t="shared" si="8"/>
        <v>0</v>
      </c>
      <c r="S23" s="4">
        <f t="shared" si="6"/>
        <v>1.6</v>
      </c>
      <c r="T23" s="5">
        <f t="shared" si="4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0"/>
        <v>0</v>
      </c>
      <c r="G24" s="19">
        <v>13.95</v>
      </c>
      <c r="H24" s="26">
        <f t="shared" si="5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7"/>
        <v>0</v>
      </c>
      <c r="Q24" s="31"/>
      <c r="R24" s="28">
        <f t="shared" si="8"/>
        <v>0</v>
      </c>
      <c r="S24" s="4">
        <f t="shared" si="6"/>
        <v>16.6</v>
      </c>
      <c r="T24" s="5">
        <f t="shared" si="4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0"/>
        <v>7332</v>
      </c>
      <c r="G25" s="19">
        <v>3.85</v>
      </c>
      <c r="H25" s="26">
        <f t="shared" si="5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7"/>
        <v>0</v>
      </c>
      <c r="Q25" s="31"/>
      <c r="R25" s="28">
        <f t="shared" si="8"/>
        <v>0</v>
      </c>
      <c r="S25" s="4">
        <f t="shared" si="6"/>
        <v>5.03</v>
      </c>
      <c r="T25" s="5">
        <f t="shared" si="4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0"/>
        <v>0</v>
      </c>
      <c r="G26" s="19"/>
      <c r="H26" s="26">
        <f t="shared" si="5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7"/>
        <v>0</v>
      </c>
      <c r="Q26" s="31"/>
      <c r="R26" s="28">
        <f t="shared" si="8"/>
        <v>0</v>
      </c>
      <c r="S26" s="4">
        <f t="shared" si="6"/>
        <v>125</v>
      </c>
      <c r="T26" s="5">
        <f t="shared" si="4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0"/>
        <v>7444.799999999999</v>
      </c>
      <c r="G27" s="19">
        <v>3.85</v>
      </c>
      <c r="H27" s="26">
        <f t="shared" si="5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7"/>
        <v>0</v>
      </c>
      <c r="Q27" s="31"/>
      <c r="R27" s="28">
        <f t="shared" si="8"/>
        <v>0</v>
      </c>
      <c r="S27" s="4">
        <f t="shared" si="6"/>
        <v>5.03</v>
      </c>
      <c r="T27" s="5">
        <f t="shared" si="4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0"/>
        <v>6942</v>
      </c>
      <c r="G28" s="19"/>
      <c r="H28" s="26">
        <f t="shared" si="5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7"/>
        <v>0</v>
      </c>
      <c r="Q28" s="31"/>
      <c r="R28" s="28">
        <f t="shared" si="8"/>
        <v>0</v>
      </c>
      <c r="S28" s="4">
        <f t="shared" si="6"/>
        <v>178.2</v>
      </c>
      <c r="T28" s="5">
        <f t="shared" si="4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0"/>
        <v>62.400000000000006</v>
      </c>
      <c r="G29" s="19">
        <v>1.3</v>
      </c>
      <c r="H29" s="26">
        <f t="shared" si="5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7"/>
        <v>0</v>
      </c>
      <c r="Q29" s="31"/>
      <c r="R29" s="28">
        <f t="shared" si="8"/>
        <v>0</v>
      </c>
      <c r="S29" s="4">
        <f t="shared" si="6"/>
        <v>2.27</v>
      </c>
      <c r="T29" s="5">
        <f t="shared" si="4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0"/>
        <v>23970</v>
      </c>
      <c r="G30" s="19">
        <v>3.8</v>
      </c>
      <c r="H30" s="26">
        <f t="shared" si="5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7"/>
        <v>0</v>
      </c>
      <c r="Q30" s="31"/>
      <c r="R30" s="28">
        <f t="shared" si="8"/>
        <v>0</v>
      </c>
      <c r="S30" s="4">
        <f t="shared" si="6"/>
        <v>5.02</v>
      </c>
      <c r="T30" s="5">
        <f t="shared" si="4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0"/>
        <v>133.32</v>
      </c>
      <c r="G31" s="19">
        <v>8.5</v>
      </c>
      <c r="H31" s="26">
        <f t="shared" si="5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7"/>
        <v>0</v>
      </c>
      <c r="Q31" s="31"/>
      <c r="R31" s="28">
        <f t="shared" si="8"/>
        <v>0</v>
      </c>
      <c r="S31" s="4">
        <f t="shared" si="6"/>
        <v>12.68</v>
      </c>
      <c r="T31" s="5">
        <f t="shared" si="4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0"/>
        <v>0</v>
      </c>
      <c r="G32" s="19">
        <v>0.07</v>
      </c>
      <c r="H32" s="26">
        <f t="shared" si="5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7"/>
        <v>0</v>
      </c>
      <c r="Q32" s="31"/>
      <c r="R32" s="28">
        <f t="shared" si="8"/>
        <v>0</v>
      </c>
      <c r="S32" s="4">
        <f t="shared" si="6"/>
        <v>0.07</v>
      </c>
      <c r="T32" s="5">
        <f t="shared" si="4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aca="true" t="shared" si="9" ref="F33:F60">$E33*C33</f>
        <v>156</v>
      </c>
      <c r="G33" s="19">
        <v>0.52</v>
      </c>
      <c r="H33" s="26">
        <f t="shared" si="5"/>
        <v>104</v>
      </c>
      <c r="I33" s="18">
        <v>0.73</v>
      </c>
      <c r="J33" s="26">
        <f aca="true" t="shared" si="10" ref="J33:J60">I33*C33</f>
        <v>146</v>
      </c>
      <c r="K33" s="19">
        <v>0.72</v>
      </c>
      <c r="L33" s="27">
        <f aca="true" t="shared" si="11" ref="L33:L60">K33*C33</f>
        <v>144</v>
      </c>
      <c r="M33" s="31"/>
      <c r="N33" s="28">
        <f aca="true" t="shared" si="12" ref="N33:N60">M33*C33</f>
        <v>0</v>
      </c>
      <c r="O33" s="31"/>
      <c r="P33" s="28">
        <f t="shared" si="7"/>
        <v>0</v>
      </c>
      <c r="Q33" s="31"/>
      <c r="R33" s="28">
        <f t="shared" si="8"/>
        <v>0</v>
      </c>
      <c r="S33" s="4">
        <f t="shared" si="6"/>
        <v>0.69</v>
      </c>
      <c r="T33" s="5">
        <f aca="true" t="shared" si="13" ref="T33:T60">PRODUCT(C33,S33)</f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9"/>
        <v>0</v>
      </c>
      <c r="G34" s="19">
        <v>6.75</v>
      </c>
      <c r="H34" s="26">
        <f t="shared" si="5"/>
        <v>675</v>
      </c>
      <c r="I34" s="18"/>
      <c r="J34" s="26">
        <f t="shared" si="10"/>
        <v>0</v>
      </c>
      <c r="K34" s="19">
        <v>9.03</v>
      </c>
      <c r="L34" s="27">
        <f t="shared" si="11"/>
        <v>902.9999999999999</v>
      </c>
      <c r="M34" s="31"/>
      <c r="N34" s="28">
        <f t="shared" si="12"/>
        <v>0</v>
      </c>
      <c r="O34" s="31"/>
      <c r="P34" s="28">
        <f t="shared" si="7"/>
        <v>0</v>
      </c>
      <c r="Q34" s="31"/>
      <c r="R34" s="28">
        <f t="shared" si="8"/>
        <v>0</v>
      </c>
      <c r="S34" s="4">
        <f t="shared" si="6"/>
        <v>7.89</v>
      </c>
      <c r="T34" s="5">
        <f t="shared" si="13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9"/>
        <v>0</v>
      </c>
      <c r="G35" s="19">
        <v>26.2</v>
      </c>
      <c r="H35" s="26">
        <f t="shared" si="5"/>
        <v>1441</v>
      </c>
      <c r="I35" s="18"/>
      <c r="J35" s="26">
        <f t="shared" si="10"/>
        <v>0</v>
      </c>
      <c r="K35" s="19">
        <v>36.11</v>
      </c>
      <c r="L35" s="27">
        <f t="shared" si="11"/>
        <v>1986.05</v>
      </c>
      <c r="M35" s="31"/>
      <c r="N35" s="28">
        <f t="shared" si="12"/>
        <v>0</v>
      </c>
      <c r="O35" s="31"/>
      <c r="P35" s="28">
        <f t="shared" si="7"/>
        <v>0</v>
      </c>
      <c r="Q35" s="31"/>
      <c r="R35" s="28">
        <f t="shared" si="8"/>
        <v>0</v>
      </c>
      <c r="S35" s="4">
        <f t="shared" si="6"/>
        <v>31.16</v>
      </c>
      <c r="T35" s="5">
        <f t="shared" si="13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9"/>
        <v>78</v>
      </c>
      <c r="G36" s="19">
        <v>0.52</v>
      </c>
      <c r="H36" s="26">
        <f t="shared" si="5"/>
        <v>52</v>
      </c>
      <c r="I36" s="18">
        <v>0.73</v>
      </c>
      <c r="J36" s="26">
        <f t="shared" si="10"/>
        <v>73</v>
      </c>
      <c r="K36" s="17">
        <v>0.72</v>
      </c>
      <c r="L36" s="27">
        <f t="shared" si="11"/>
        <v>72</v>
      </c>
      <c r="M36" s="31"/>
      <c r="N36" s="28">
        <f t="shared" si="12"/>
        <v>0</v>
      </c>
      <c r="O36" s="31"/>
      <c r="P36" s="28">
        <f t="shared" si="7"/>
        <v>0</v>
      </c>
      <c r="Q36" s="31"/>
      <c r="R36" s="28">
        <f t="shared" si="8"/>
        <v>0</v>
      </c>
      <c r="S36" s="4">
        <f t="shared" si="6"/>
        <v>0.69</v>
      </c>
      <c r="T36" s="5">
        <f t="shared" si="13"/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9"/>
        <v>0</v>
      </c>
      <c r="G37" s="19">
        <v>2.69</v>
      </c>
      <c r="H37" s="26">
        <f t="shared" si="5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aca="true" t="shared" si="14" ref="P37:P60">O37*E37</f>
        <v>0</v>
      </c>
      <c r="Q37" s="31"/>
      <c r="R37" s="28">
        <f aca="true" t="shared" si="15" ref="R37:R60">Q37*G37</f>
        <v>0</v>
      </c>
      <c r="S37" s="4">
        <f t="shared" si="6"/>
        <v>3.29</v>
      </c>
      <c r="T37" s="5">
        <f t="shared" si="13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9"/>
        <v>151.34</v>
      </c>
      <c r="G38" s="19">
        <v>10.15</v>
      </c>
      <c r="H38" s="26">
        <f t="shared" si="5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14"/>
        <v>0</v>
      </c>
      <c r="Q38" s="31"/>
      <c r="R38" s="28">
        <f t="shared" si="15"/>
        <v>0</v>
      </c>
      <c r="S38" s="4">
        <f t="shared" si="6"/>
        <v>10.31</v>
      </c>
      <c r="T38" s="5">
        <f t="shared" si="13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9"/>
        <v>476</v>
      </c>
      <c r="G39" s="19">
        <v>0.85</v>
      </c>
      <c r="H39" s="26">
        <f t="shared" si="5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14"/>
        <v>0</v>
      </c>
      <c r="Q39" s="31"/>
      <c r="R39" s="28">
        <f t="shared" si="15"/>
        <v>0</v>
      </c>
      <c r="S39" s="4">
        <f t="shared" si="6"/>
        <v>1.08</v>
      </c>
      <c r="T39" s="5">
        <f t="shared" si="13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9"/>
        <v>0</v>
      </c>
      <c r="G40" s="19">
        <v>2.3</v>
      </c>
      <c r="H40" s="26">
        <f t="shared" si="5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t="shared" si="14"/>
        <v>0</v>
      </c>
      <c r="Q40" s="31"/>
      <c r="R40" s="28">
        <f t="shared" si="15"/>
        <v>0</v>
      </c>
      <c r="S40" s="4">
        <f t="shared" si="6"/>
        <v>2.8</v>
      </c>
      <c r="T40" s="5">
        <f t="shared" si="13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t="shared" si="9"/>
        <v>476</v>
      </c>
      <c r="G41" s="19">
        <v>0.85</v>
      </c>
      <c r="H41" s="26">
        <f t="shared" si="5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4"/>
        <v>0</v>
      </c>
      <c r="Q41" s="31"/>
      <c r="R41" s="28">
        <f t="shared" si="15"/>
        <v>0</v>
      </c>
      <c r="S41" s="4">
        <f t="shared" si="6"/>
        <v>1.08</v>
      </c>
      <c r="T41" s="5">
        <f t="shared" si="13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9"/>
        <v>0</v>
      </c>
      <c r="G42" s="19">
        <v>6.8</v>
      </c>
      <c r="H42" s="26">
        <f t="shared" si="5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4"/>
        <v>0</v>
      </c>
      <c r="Q42" s="31"/>
      <c r="R42" s="28">
        <f t="shared" si="15"/>
        <v>0</v>
      </c>
      <c r="S42" s="4">
        <f t="shared" si="6"/>
        <v>7.65</v>
      </c>
      <c r="T42" s="5">
        <f t="shared" si="13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9"/>
        <v>263.21999999999997</v>
      </c>
      <c r="G43" s="19"/>
      <c r="H43" s="26">
        <f t="shared" si="5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4"/>
        <v>0</v>
      </c>
      <c r="Q43" s="31"/>
      <c r="R43" s="28">
        <f t="shared" si="15"/>
        <v>0</v>
      </c>
      <c r="S43" s="4">
        <f t="shared" si="6"/>
        <v>83.44</v>
      </c>
      <c r="T43" s="5">
        <f t="shared" si="13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9"/>
        <v>0</v>
      </c>
      <c r="G44" s="19">
        <v>2.8</v>
      </c>
      <c r="H44" s="26">
        <f t="shared" si="5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4"/>
        <v>0</v>
      </c>
      <c r="Q44" s="31"/>
      <c r="R44" s="28">
        <f t="shared" si="15"/>
        <v>0</v>
      </c>
      <c r="S44" s="4">
        <f t="shared" si="6"/>
        <v>2.96</v>
      </c>
      <c r="T44" s="5">
        <f t="shared" si="13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9"/>
        <v>102.85</v>
      </c>
      <c r="G45" s="19">
        <v>115.5</v>
      </c>
      <c r="H45" s="26">
        <f t="shared" si="5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4"/>
        <v>0</v>
      </c>
      <c r="Q45" s="31"/>
      <c r="R45" s="28">
        <f t="shared" si="15"/>
        <v>0</v>
      </c>
      <c r="S45" s="4">
        <f t="shared" si="6"/>
        <v>104.64</v>
      </c>
      <c r="T45" s="5">
        <f t="shared" si="13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9"/>
        <v>0</v>
      </c>
      <c r="G46" s="19">
        <v>2.4</v>
      </c>
      <c r="H46" s="26">
        <f t="shared" si="5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4"/>
        <v>0</v>
      </c>
      <c r="Q46" s="31"/>
      <c r="R46" s="28">
        <f t="shared" si="15"/>
        <v>0</v>
      </c>
      <c r="S46" s="4">
        <f t="shared" si="6"/>
        <v>2.83</v>
      </c>
      <c r="T46" s="5">
        <f t="shared" si="13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9"/>
        <v>0</v>
      </c>
      <c r="G47" s="19">
        <v>599</v>
      </c>
      <c r="H47" s="26">
        <f t="shared" si="5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4"/>
        <v>0</v>
      </c>
      <c r="Q47" s="31"/>
      <c r="R47" s="28">
        <f t="shared" si="15"/>
        <v>0</v>
      </c>
      <c r="S47" s="4">
        <f t="shared" si="6"/>
        <v>599</v>
      </c>
      <c r="T47" s="5">
        <f t="shared" si="13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9"/>
        <v>121.85999999999999</v>
      </c>
      <c r="G48" s="19"/>
      <c r="H48" s="26">
        <f t="shared" si="5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4"/>
        <v>0</v>
      </c>
      <c r="Q48" s="31"/>
      <c r="R48" s="28">
        <f t="shared" si="15"/>
        <v>0</v>
      </c>
      <c r="S48" s="4">
        <f t="shared" si="6"/>
        <v>19.9</v>
      </c>
      <c r="T48" s="5">
        <f t="shared" si="13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9"/>
        <v>1805.6</v>
      </c>
      <c r="G49" s="19">
        <v>20.5</v>
      </c>
      <c r="H49" s="26">
        <f aca="true" t="shared" si="16" ref="H49:H60">G49*C49</f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4"/>
        <v>0</v>
      </c>
      <c r="Q49" s="31"/>
      <c r="R49" s="28">
        <f t="shared" si="15"/>
        <v>0</v>
      </c>
      <c r="S49" s="4">
        <f t="shared" si="6"/>
        <v>21.54</v>
      </c>
      <c r="T49" s="5">
        <f t="shared" si="13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9"/>
        <v>191.10000000000002</v>
      </c>
      <c r="G50" s="19">
        <v>24.8</v>
      </c>
      <c r="H50" s="26">
        <f t="shared" si="16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4"/>
        <v>0</v>
      </c>
      <c r="Q50" s="31"/>
      <c r="R50" s="28">
        <f t="shared" si="15"/>
        <v>0</v>
      </c>
      <c r="S50" s="4">
        <f t="shared" si="6"/>
        <v>39.49</v>
      </c>
      <c r="T50" s="5">
        <f t="shared" si="13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9"/>
        <v>0</v>
      </c>
      <c r="G51" s="19">
        <v>1860</v>
      </c>
      <c r="H51" s="26">
        <f t="shared" si="16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4"/>
        <v>0</v>
      </c>
      <c r="Q51" s="31"/>
      <c r="R51" s="28">
        <f t="shared" si="15"/>
        <v>0</v>
      </c>
      <c r="S51" s="4">
        <f t="shared" si="6"/>
        <v>2566</v>
      </c>
      <c r="T51" s="5">
        <f t="shared" si="13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9"/>
        <v>0</v>
      </c>
      <c r="G52" s="19">
        <v>106</v>
      </c>
      <c r="H52" s="26">
        <f t="shared" si="16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4"/>
        <v>0</v>
      </c>
      <c r="Q52" s="31"/>
      <c r="R52" s="28">
        <f t="shared" si="15"/>
        <v>0</v>
      </c>
      <c r="S52" s="4">
        <f t="shared" si="6"/>
        <v>115.72</v>
      </c>
      <c r="T52" s="5">
        <f t="shared" si="13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9"/>
        <v>0</v>
      </c>
      <c r="G53" s="19">
        <v>2.4</v>
      </c>
      <c r="H53" s="26">
        <f t="shared" si="16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4"/>
        <v>0</v>
      </c>
      <c r="Q53" s="31"/>
      <c r="R53" s="28">
        <f t="shared" si="15"/>
        <v>0</v>
      </c>
      <c r="S53" s="4">
        <f t="shared" si="6"/>
        <v>2.78</v>
      </c>
      <c r="T53" s="5">
        <f t="shared" si="13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9"/>
        <v>202.26</v>
      </c>
      <c r="G54" s="19">
        <v>37</v>
      </c>
      <c r="H54" s="26">
        <f t="shared" si="16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4"/>
        <v>0</v>
      </c>
      <c r="Q54" s="31"/>
      <c r="R54" s="28">
        <f t="shared" si="15"/>
        <v>0</v>
      </c>
      <c r="S54" s="4">
        <f t="shared" si="6"/>
        <v>34.13</v>
      </c>
      <c r="T54" s="5">
        <f t="shared" si="13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9"/>
        <v>0</v>
      </c>
      <c r="G55" s="19">
        <v>4.95</v>
      </c>
      <c r="H55" s="26">
        <f t="shared" si="16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4"/>
        <v>0</v>
      </c>
      <c r="Q55" s="31"/>
      <c r="R55" s="28">
        <f t="shared" si="15"/>
        <v>0</v>
      </c>
      <c r="S55" s="4">
        <f t="shared" si="6"/>
        <v>6.34</v>
      </c>
      <c r="T55" s="5">
        <f t="shared" si="13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9"/>
        <v>150.4</v>
      </c>
      <c r="G56" s="19">
        <v>2.6</v>
      </c>
      <c r="H56" s="26">
        <f t="shared" si="16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4"/>
        <v>0</v>
      </c>
      <c r="Q56" s="31"/>
      <c r="R56" s="28">
        <f t="shared" si="15"/>
        <v>0</v>
      </c>
      <c r="S56" s="4">
        <f t="shared" si="6"/>
        <v>4.29</v>
      </c>
      <c r="T56" s="5">
        <f t="shared" si="13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9"/>
        <v>4171.8</v>
      </c>
      <c r="G57" s="19">
        <v>39</v>
      </c>
      <c r="H57" s="26">
        <f t="shared" si="16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4"/>
        <v>0</v>
      </c>
      <c r="Q57" s="31"/>
      <c r="R57" s="28">
        <f t="shared" si="15"/>
        <v>0</v>
      </c>
      <c r="S57" s="4">
        <f t="shared" si="6"/>
        <v>97.13</v>
      </c>
      <c r="T57" s="5">
        <f t="shared" si="13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9"/>
        <v>930</v>
      </c>
      <c r="G58" s="19">
        <v>29.8</v>
      </c>
      <c r="H58" s="26">
        <f t="shared" si="16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4"/>
        <v>0</v>
      </c>
      <c r="Q58" s="31"/>
      <c r="R58" s="28">
        <f t="shared" si="15"/>
        <v>0</v>
      </c>
      <c r="S58" s="4">
        <f t="shared" si="6"/>
        <v>38.8</v>
      </c>
      <c r="T58" s="5">
        <f t="shared" si="13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9"/>
        <v>0</v>
      </c>
      <c r="G59" s="19"/>
      <c r="H59" s="26">
        <f t="shared" si="16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4"/>
        <v>0</v>
      </c>
      <c r="Q59" s="31"/>
      <c r="R59" s="28">
        <f t="shared" si="15"/>
        <v>0</v>
      </c>
      <c r="S59" s="4">
        <f t="shared" si="6"/>
        <v>19.98</v>
      </c>
      <c r="T59" s="5">
        <f t="shared" si="13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9"/>
        <v>0</v>
      </c>
      <c r="G60" s="26">
        <v>18.5</v>
      </c>
      <c r="H60" s="26">
        <f t="shared" si="16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4"/>
        <v>0</v>
      </c>
      <c r="Q60" s="27"/>
      <c r="R60" s="28">
        <f t="shared" si="15"/>
        <v>0</v>
      </c>
      <c r="S60" s="4">
        <f t="shared" si="6"/>
        <v>18.5</v>
      </c>
      <c r="T60" s="5">
        <f t="shared" si="13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1">
        <f>SUM(T4:T60)</f>
        <v>97311.54000000001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  <row r="72" ht="12.75">
      <c r="B72" s="23" t="s">
        <v>102</v>
      </c>
    </row>
    <row r="73" ht="12.75">
      <c r="B73" s="23" t="s">
        <v>111</v>
      </c>
    </row>
    <row r="74" ht="12.75">
      <c r="B74" s="23" t="s">
        <v>103</v>
      </c>
    </row>
  </sheetData>
  <mergeCells count="13">
    <mergeCell ref="B1:T1"/>
    <mergeCell ref="M2:N2"/>
    <mergeCell ref="K2:L2"/>
    <mergeCell ref="O2:P2"/>
    <mergeCell ref="G2:H2"/>
    <mergeCell ref="S2:T2"/>
    <mergeCell ref="D2:D3"/>
    <mergeCell ref="A2:A3"/>
    <mergeCell ref="C2:C3"/>
    <mergeCell ref="Q2:R2"/>
    <mergeCell ref="B2:B3"/>
    <mergeCell ref="I2:J2"/>
    <mergeCell ref="E2:F2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90" zoomScaleNormal="9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7" sqref="A67:IV67"/>
    </sheetView>
  </sheetViews>
  <sheetFormatPr defaultColWidth="9.140625" defaultRowHeight="12.75"/>
  <cols>
    <col min="1" max="1" width="7.28125" style="23" bestFit="1" customWidth="1"/>
    <col min="2" max="2" width="7.00390625" style="23" bestFit="1" customWidth="1"/>
    <col min="3" max="3" width="5.7109375" style="23" bestFit="1" customWidth="1"/>
    <col min="4" max="4" width="8.7109375" style="23" customWidth="1"/>
    <col min="5" max="5" width="9.57421875" style="23" customWidth="1"/>
    <col min="6" max="6" width="9.28125" style="23" bestFit="1" customWidth="1"/>
    <col min="7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9.0039062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8515625" style="23" customWidth="1"/>
    <col min="17" max="17" width="15.00390625" style="23" customWidth="1"/>
    <col min="18" max="16384" width="11.421875" style="23" customWidth="1"/>
  </cols>
  <sheetData>
    <row r="1" spans="1:17" ht="18.75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 ht="13.5" thickBot="1">
      <c r="A2" s="84" t="s">
        <v>1</v>
      </c>
      <c r="B2" s="80" t="s">
        <v>2</v>
      </c>
      <c r="C2" s="89" t="s">
        <v>8</v>
      </c>
      <c r="D2" s="82" t="s">
        <v>85</v>
      </c>
      <c r="E2" s="83"/>
      <c r="F2" s="82" t="s">
        <v>86</v>
      </c>
      <c r="G2" s="83"/>
      <c r="H2" s="82" t="s">
        <v>87</v>
      </c>
      <c r="I2" s="83"/>
      <c r="J2" s="93" t="s">
        <v>88</v>
      </c>
      <c r="K2" s="83"/>
      <c r="L2" s="93" t="s">
        <v>89</v>
      </c>
      <c r="M2" s="83"/>
      <c r="N2" s="93" t="s">
        <v>90</v>
      </c>
      <c r="O2" s="83"/>
      <c r="P2" s="87" t="s">
        <v>7</v>
      </c>
      <c r="Q2" s="88"/>
    </row>
    <row r="3" spans="1:17" s="1" customFormat="1" ht="25.5">
      <c r="A3" s="91"/>
      <c r="B3" s="92"/>
      <c r="C3" s="96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9</v>
      </c>
      <c r="O3" s="2" t="s">
        <v>10</v>
      </c>
      <c r="P3" s="2" t="s">
        <v>9</v>
      </c>
      <c r="Q3" s="2" t="s">
        <v>10</v>
      </c>
    </row>
    <row r="4" spans="1:17" ht="12.75">
      <c r="A4" s="24" t="s">
        <v>3</v>
      </c>
      <c r="B4" s="25">
        <v>7</v>
      </c>
      <c r="C4" s="25" t="s">
        <v>82</v>
      </c>
      <c r="D4" s="26">
        <f>21.92+9.37</f>
        <v>31.29</v>
      </c>
      <c r="E4" s="26">
        <f aca="true" t="shared" si="0" ref="E4:E35">$D4*B4</f>
        <v>219.03</v>
      </c>
      <c r="F4" s="26">
        <v>72.5</v>
      </c>
      <c r="G4" s="26">
        <f aca="true" t="shared" si="1" ref="G4:G35">F4*B4</f>
        <v>507.5</v>
      </c>
      <c r="H4" s="26"/>
      <c r="I4" s="26">
        <f aca="true" t="shared" si="2" ref="I4:I35">H4*B4</f>
        <v>0</v>
      </c>
      <c r="J4" s="17">
        <f>34.21+13.34</f>
        <v>47.55</v>
      </c>
      <c r="K4" s="26">
        <f aca="true" t="shared" si="3" ref="K4:K35">J4*B4</f>
        <v>332.84999999999997</v>
      </c>
      <c r="L4" s="17">
        <v>59.4</v>
      </c>
      <c r="M4" s="27">
        <f aca="true" t="shared" si="4" ref="M4:M35">L4*B4</f>
        <v>415.8</v>
      </c>
      <c r="N4" s="27"/>
      <c r="O4" s="28">
        <f aca="true" t="shared" si="5" ref="O4:O35">N4*B4</f>
        <v>0</v>
      </c>
      <c r="P4" s="4">
        <f aca="true" t="shared" si="6" ref="P4:P18">AVERAGE(D4,F4,H4,J4,L4,N4)</f>
        <v>52.684999999999995</v>
      </c>
      <c r="Q4" s="5">
        <f aca="true" t="shared" si="7" ref="Q4:Q35">PRODUCT(B4,P4)</f>
        <v>368.79499999999996</v>
      </c>
    </row>
    <row r="5" spans="1:17" ht="12.75">
      <c r="A5" s="29" t="s">
        <v>4</v>
      </c>
      <c r="B5" s="30">
        <v>20</v>
      </c>
      <c r="C5" s="25" t="s">
        <v>82</v>
      </c>
      <c r="D5" s="19">
        <v>13.69</v>
      </c>
      <c r="E5" s="26">
        <f t="shared" si="0"/>
        <v>273.8</v>
      </c>
      <c r="F5" s="19">
        <v>1.85</v>
      </c>
      <c r="G5" s="26">
        <f t="shared" si="1"/>
        <v>37</v>
      </c>
      <c r="H5" s="19"/>
      <c r="I5" s="26">
        <f t="shared" si="2"/>
        <v>0</v>
      </c>
      <c r="J5" s="17">
        <v>2.03</v>
      </c>
      <c r="K5" s="26">
        <f t="shared" si="3"/>
        <v>40.599999999999994</v>
      </c>
      <c r="L5" s="17">
        <v>2.66</v>
      </c>
      <c r="M5" s="27">
        <f t="shared" si="4"/>
        <v>53.2</v>
      </c>
      <c r="N5" s="31"/>
      <c r="O5" s="28">
        <f t="shared" si="5"/>
        <v>0</v>
      </c>
      <c r="P5" s="4">
        <f t="shared" si="6"/>
        <v>5.0575</v>
      </c>
      <c r="Q5" s="3">
        <f t="shared" si="7"/>
        <v>101.15</v>
      </c>
    </row>
    <row r="6" spans="1:17" ht="12.75">
      <c r="A6" s="29" t="s">
        <v>5</v>
      </c>
      <c r="B6" s="30">
        <v>10</v>
      </c>
      <c r="C6" s="25" t="s">
        <v>82</v>
      </c>
      <c r="D6" s="19">
        <v>1.99</v>
      </c>
      <c r="E6" s="26">
        <f t="shared" si="0"/>
        <v>19.9</v>
      </c>
      <c r="F6" s="19">
        <v>1.15</v>
      </c>
      <c r="G6" s="26">
        <f t="shared" si="1"/>
        <v>11.5</v>
      </c>
      <c r="H6" s="19"/>
      <c r="I6" s="26">
        <f t="shared" si="2"/>
        <v>0</v>
      </c>
      <c r="J6" s="17">
        <v>2.35</v>
      </c>
      <c r="K6" s="26">
        <f t="shared" si="3"/>
        <v>23.5</v>
      </c>
      <c r="L6" s="17">
        <v>308</v>
      </c>
      <c r="M6" s="27">
        <f t="shared" si="4"/>
        <v>3080</v>
      </c>
      <c r="N6" s="31"/>
      <c r="O6" s="28">
        <f t="shared" si="5"/>
        <v>0</v>
      </c>
      <c r="P6" s="4">
        <f t="shared" si="6"/>
        <v>78.3725</v>
      </c>
      <c r="Q6" s="3">
        <f t="shared" si="7"/>
        <v>783.725</v>
      </c>
    </row>
    <row r="7" spans="1:17" s="45" customFormat="1" ht="12.75">
      <c r="A7" s="37" t="s">
        <v>6</v>
      </c>
      <c r="B7" s="38">
        <v>4</v>
      </c>
      <c r="C7" s="38" t="s">
        <v>82</v>
      </c>
      <c r="D7" s="39">
        <v>1</v>
      </c>
      <c r="E7" s="39">
        <f t="shared" si="0"/>
        <v>4</v>
      </c>
      <c r="F7" s="39"/>
      <c r="G7" s="39">
        <f t="shared" si="1"/>
        <v>0</v>
      </c>
      <c r="H7" s="39"/>
      <c r="I7" s="39">
        <f t="shared" si="2"/>
        <v>0</v>
      </c>
      <c r="J7" s="40"/>
      <c r="K7" s="39">
        <f t="shared" si="3"/>
        <v>0</v>
      </c>
      <c r="L7" s="40"/>
      <c r="M7" s="41">
        <f t="shared" si="4"/>
        <v>0</v>
      </c>
      <c r="N7" s="41"/>
      <c r="O7" s="42">
        <f t="shared" si="5"/>
        <v>0</v>
      </c>
      <c r="P7" s="43">
        <f t="shared" si="6"/>
        <v>1</v>
      </c>
      <c r="Q7" s="44">
        <f t="shared" si="7"/>
        <v>4</v>
      </c>
    </row>
    <row r="8" spans="1:17" ht="12.75">
      <c r="A8" s="29" t="s">
        <v>12</v>
      </c>
      <c r="B8" s="30">
        <v>200</v>
      </c>
      <c r="C8" s="25" t="s">
        <v>82</v>
      </c>
      <c r="D8" s="15">
        <f>(21.1+3.81+8.88)/100</f>
        <v>0.3379</v>
      </c>
      <c r="E8" s="26">
        <f t="shared" si="0"/>
        <v>67.58</v>
      </c>
      <c r="F8" s="19">
        <v>0.26</v>
      </c>
      <c r="G8" s="26">
        <f t="shared" si="1"/>
        <v>52</v>
      </c>
      <c r="H8" s="19"/>
      <c r="I8" s="26">
        <f t="shared" si="2"/>
        <v>0</v>
      </c>
      <c r="J8" s="17">
        <v>0.18</v>
      </c>
      <c r="K8" s="26">
        <f t="shared" si="3"/>
        <v>36</v>
      </c>
      <c r="L8" s="17">
        <v>0.26</v>
      </c>
      <c r="M8" s="27">
        <f t="shared" si="4"/>
        <v>52</v>
      </c>
      <c r="N8" s="31"/>
      <c r="O8" s="28">
        <f t="shared" si="5"/>
        <v>0</v>
      </c>
      <c r="P8" s="4">
        <f t="shared" si="6"/>
        <v>0.259475</v>
      </c>
      <c r="Q8" s="5">
        <f t="shared" si="7"/>
        <v>51.895</v>
      </c>
    </row>
    <row r="9" spans="1:17" ht="12.75">
      <c r="A9" s="29" t="s">
        <v>13</v>
      </c>
      <c r="B9" s="30">
        <v>4</v>
      </c>
      <c r="C9" s="25" t="s">
        <v>82</v>
      </c>
      <c r="D9" s="19"/>
      <c r="E9" s="26">
        <f t="shared" si="0"/>
        <v>0</v>
      </c>
      <c r="F9" s="19">
        <v>19.85</v>
      </c>
      <c r="G9" s="26">
        <f t="shared" si="1"/>
        <v>79.4</v>
      </c>
      <c r="H9" s="19"/>
      <c r="I9" s="26">
        <f t="shared" si="2"/>
        <v>0</v>
      </c>
      <c r="J9" s="17">
        <f>10.86+4.76</f>
        <v>15.62</v>
      </c>
      <c r="K9" s="26">
        <f t="shared" si="3"/>
        <v>62.48</v>
      </c>
      <c r="L9" s="17">
        <v>32.28</v>
      </c>
      <c r="M9" s="27">
        <f t="shared" si="4"/>
        <v>129.12</v>
      </c>
      <c r="N9" s="31"/>
      <c r="O9" s="28">
        <f t="shared" si="5"/>
        <v>0</v>
      </c>
      <c r="P9" s="4">
        <f t="shared" si="6"/>
        <v>22.583333333333332</v>
      </c>
      <c r="Q9" s="5">
        <f t="shared" si="7"/>
        <v>90.33333333333333</v>
      </c>
    </row>
    <row r="10" spans="1:17" ht="12.75">
      <c r="A10" s="29" t="s">
        <v>14</v>
      </c>
      <c r="B10" s="30">
        <v>2</v>
      </c>
      <c r="C10" s="25" t="s">
        <v>82</v>
      </c>
      <c r="D10" s="19">
        <v>64.22</v>
      </c>
      <c r="E10" s="26">
        <f t="shared" si="0"/>
        <v>128.44</v>
      </c>
      <c r="F10" s="19">
        <v>78</v>
      </c>
      <c r="G10" s="26">
        <f t="shared" si="1"/>
        <v>156</v>
      </c>
      <c r="H10" s="19"/>
      <c r="I10" s="26">
        <f t="shared" si="2"/>
        <v>0</v>
      </c>
      <c r="J10" s="17"/>
      <c r="K10" s="26">
        <f t="shared" si="3"/>
        <v>0</v>
      </c>
      <c r="L10" s="17">
        <v>60.35</v>
      </c>
      <c r="M10" s="27">
        <f t="shared" si="4"/>
        <v>120.7</v>
      </c>
      <c r="N10" s="31"/>
      <c r="O10" s="28">
        <f t="shared" si="5"/>
        <v>0</v>
      </c>
      <c r="P10" s="4">
        <f t="shared" si="6"/>
        <v>67.52333333333333</v>
      </c>
      <c r="Q10" s="5">
        <f t="shared" si="7"/>
        <v>135.04666666666665</v>
      </c>
    </row>
    <row r="11" spans="1:17" ht="12.75">
      <c r="A11" s="29" t="s">
        <v>15</v>
      </c>
      <c r="B11" s="30">
        <v>2</v>
      </c>
      <c r="C11" s="25" t="s">
        <v>82</v>
      </c>
      <c r="D11" s="19">
        <v>44.67</v>
      </c>
      <c r="E11" s="26">
        <f t="shared" si="0"/>
        <v>89.34</v>
      </c>
      <c r="F11" s="19">
        <v>28</v>
      </c>
      <c r="G11" s="26">
        <f t="shared" si="1"/>
        <v>56</v>
      </c>
      <c r="H11" s="19"/>
      <c r="I11" s="26">
        <f t="shared" si="2"/>
        <v>0</v>
      </c>
      <c r="J11" s="17">
        <v>45.08</v>
      </c>
      <c r="K11" s="26">
        <f t="shared" si="3"/>
        <v>90.16</v>
      </c>
      <c r="L11" s="17">
        <v>38.42</v>
      </c>
      <c r="M11" s="27">
        <f t="shared" si="4"/>
        <v>76.84</v>
      </c>
      <c r="N11" s="31"/>
      <c r="O11" s="28">
        <f t="shared" si="5"/>
        <v>0</v>
      </c>
      <c r="P11" s="4">
        <f t="shared" si="6"/>
        <v>39.042500000000004</v>
      </c>
      <c r="Q11" s="5">
        <f t="shared" si="7"/>
        <v>78.08500000000001</v>
      </c>
    </row>
    <row r="12" spans="1:17" ht="12.75">
      <c r="A12" s="24" t="s">
        <v>16</v>
      </c>
      <c r="B12" s="30">
        <v>3</v>
      </c>
      <c r="C12" s="25" t="s">
        <v>82</v>
      </c>
      <c r="D12" s="19">
        <v>44.67</v>
      </c>
      <c r="E12" s="26">
        <f t="shared" si="0"/>
        <v>134.01</v>
      </c>
      <c r="F12" s="19">
        <v>17.55</v>
      </c>
      <c r="G12" s="26">
        <f t="shared" si="1"/>
        <v>52.650000000000006</v>
      </c>
      <c r="H12" s="19"/>
      <c r="I12" s="26">
        <f t="shared" si="2"/>
        <v>0</v>
      </c>
      <c r="J12" s="17">
        <v>45.08</v>
      </c>
      <c r="K12" s="26">
        <f t="shared" si="3"/>
        <v>135.24</v>
      </c>
      <c r="L12" s="17">
        <v>38.42</v>
      </c>
      <c r="M12" s="27">
        <f t="shared" si="4"/>
        <v>115.26</v>
      </c>
      <c r="N12" s="31"/>
      <c r="O12" s="28">
        <f t="shared" si="5"/>
        <v>0</v>
      </c>
      <c r="P12" s="4">
        <f t="shared" si="6"/>
        <v>36.43</v>
      </c>
      <c r="Q12" s="5">
        <f t="shared" si="7"/>
        <v>109.28999999999999</v>
      </c>
    </row>
    <row r="13" spans="1:17" ht="12.75">
      <c r="A13" s="29" t="s">
        <v>17</v>
      </c>
      <c r="B13" s="30">
        <v>3</v>
      </c>
      <c r="C13" s="25" t="s">
        <v>82</v>
      </c>
      <c r="D13" s="19">
        <v>40.09</v>
      </c>
      <c r="E13" s="26">
        <f t="shared" si="0"/>
        <v>120.27000000000001</v>
      </c>
      <c r="F13" s="19">
        <v>23</v>
      </c>
      <c r="G13" s="26">
        <f t="shared" si="1"/>
        <v>69</v>
      </c>
      <c r="H13" s="19"/>
      <c r="I13" s="26">
        <f t="shared" si="2"/>
        <v>0</v>
      </c>
      <c r="J13" s="17">
        <v>40.01</v>
      </c>
      <c r="K13" s="26">
        <f t="shared" si="3"/>
        <v>120.03</v>
      </c>
      <c r="L13" s="17">
        <v>36.4</v>
      </c>
      <c r="M13" s="27">
        <f t="shared" si="4"/>
        <v>109.19999999999999</v>
      </c>
      <c r="N13" s="31"/>
      <c r="O13" s="28">
        <f t="shared" si="5"/>
        <v>0</v>
      </c>
      <c r="P13" s="4">
        <f t="shared" si="6"/>
        <v>34.875</v>
      </c>
      <c r="Q13" s="5">
        <f t="shared" si="7"/>
        <v>104.625</v>
      </c>
    </row>
    <row r="14" spans="1:17" ht="12.75">
      <c r="A14" s="29" t="s">
        <v>18</v>
      </c>
      <c r="B14" s="30">
        <v>25</v>
      </c>
      <c r="C14" s="25" t="s">
        <v>82</v>
      </c>
      <c r="D14" s="19">
        <v>6.77</v>
      </c>
      <c r="E14" s="26">
        <f t="shared" si="0"/>
        <v>169.25</v>
      </c>
      <c r="F14" s="19">
        <v>5</v>
      </c>
      <c r="G14" s="26">
        <f t="shared" si="1"/>
        <v>125</v>
      </c>
      <c r="H14" s="19"/>
      <c r="I14" s="26">
        <f t="shared" si="2"/>
        <v>0</v>
      </c>
      <c r="J14" s="17">
        <v>6.97</v>
      </c>
      <c r="K14" s="26">
        <f t="shared" si="3"/>
        <v>174.25</v>
      </c>
      <c r="L14" s="17">
        <v>6.21</v>
      </c>
      <c r="M14" s="27">
        <f t="shared" si="4"/>
        <v>155.25</v>
      </c>
      <c r="N14" s="31"/>
      <c r="O14" s="28">
        <f t="shared" si="5"/>
        <v>0</v>
      </c>
      <c r="P14" s="4">
        <f t="shared" si="6"/>
        <v>6.2375</v>
      </c>
      <c r="Q14" s="5">
        <f t="shared" si="7"/>
        <v>155.9375</v>
      </c>
    </row>
    <row r="15" spans="1:17" ht="12.75">
      <c r="A15" s="24" t="s">
        <v>19</v>
      </c>
      <c r="B15" s="30">
        <v>80</v>
      </c>
      <c r="C15" s="25" t="s">
        <v>83</v>
      </c>
      <c r="D15" s="19">
        <v>3.05</v>
      </c>
      <c r="E15" s="26">
        <f t="shared" si="0"/>
        <v>244</v>
      </c>
      <c r="F15" s="19">
        <v>2.5</v>
      </c>
      <c r="G15" s="26">
        <f t="shared" si="1"/>
        <v>200</v>
      </c>
      <c r="H15" s="19"/>
      <c r="I15" s="26">
        <f t="shared" si="2"/>
        <v>0</v>
      </c>
      <c r="J15" s="17">
        <v>3.94</v>
      </c>
      <c r="K15" s="26">
        <f t="shared" si="3"/>
        <v>315.2</v>
      </c>
      <c r="L15" s="17">
        <v>3.37</v>
      </c>
      <c r="M15" s="27">
        <f t="shared" si="4"/>
        <v>269.6</v>
      </c>
      <c r="N15" s="31"/>
      <c r="O15" s="28">
        <f t="shared" si="5"/>
        <v>0</v>
      </c>
      <c r="P15" s="4">
        <f t="shared" si="6"/>
        <v>3.215</v>
      </c>
      <c r="Q15" s="5">
        <f t="shared" si="7"/>
        <v>257.2</v>
      </c>
    </row>
    <row r="16" spans="1:17" ht="12.75">
      <c r="A16" s="29" t="s">
        <v>20</v>
      </c>
      <c r="B16" s="30">
        <v>80</v>
      </c>
      <c r="C16" s="25" t="s">
        <v>83</v>
      </c>
      <c r="D16" s="19">
        <v>4.77</v>
      </c>
      <c r="E16" s="26">
        <f t="shared" si="0"/>
        <v>381.59999999999997</v>
      </c>
      <c r="F16" s="19">
        <v>3.75</v>
      </c>
      <c r="G16" s="26">
        <f t="shared" si="1"/>
        <v>300</v>
      </c>
      <c r="H16" s="19"/>
      <c r="I16" s="26">
        <f t="shared" si="2"/>
        <v>0</v>
      </c>
      <c r="J16" s="17">
        <v>5.22</v>
      </c>
      <c r="K16" s="26">
        <f t="shared" si="3"/>
        <v>417.59999999999997</v>
      </c>
      <c r="L16" s="17">
        <v>5.47</v>
      </c>
      <c r="M16" s="27">
        <f t="shared" si="4"/>
        <v>437.59999999999997</v>
      </c>
      <c r="N16" s="31"/>
      <c r="O16" s="28">
        <f t="shared" si="5"/>
        <v>0</v>
      </c>
      <c r="P16" s="4">
        <f t="shared" si="6"/>
        <v>4.802499999999999</v>
      </c>
      <c r="Q16" s="5">
        <f t="shared" si="7"/>
        <v>384.19999999999993</v>
      </c>
    </row>
    <row r="17" spans="1:17" ht="12.75">
      <c r="A17" s="29" t="s">
        <v>21</v>
      </c>
      <c r="B17" s="30">
        <v>100</v>
      </c>
      <c r="C17" s="25" t="s">
        <v>83</v>
      </c>
      <c r="D17" s="19">
        <v>2.82</v>
      </c>
      <c r="E17" s="26">
        <f t="shared" si="0"/>
        <v>282</v>
      </c>
      <c r="F17" s="19">
        <v>2.45</v>
      </c>
      <c r="G17" s="26">
        <f t="shared" si="1"/>
        <v>245.00000000000003</v>
      </c>
      <c r="H17" s="19"/>
      <c r="I17" s="26">
        <f t="shared" si="2"/>
        <v>0</v>
      </c>
      <c r="J17" s="17">
        <v>3.27</v>
      </c>
      <c r="K17" s="26">
        <f t="shared" si="3"/>
        <v>327</v>
      </c>
      <c r="L17" s="17">
        <v>3.35</v>
      </c>
      <c r="M17" s="27">
        <f t="shared" si="4"/>
        <v>335</v>
      </c>
      <c r="N17" s="31"/>
      <c r="O17" s="28">
        <f t="shared" si="5"/>
        <v>0</v>
      </c>
      <c r="P17" s="4">
        <f t="shared" si="6"/>
        <v>2.9724999999999997</v>
      </c>
      <c r="Q17" s="5">
        <f t="shared" si="7"/>
        <v>297.24999999999994</v>
      </c>
    </row>
    <row r="18" spans="1:17" ht="12.75">
      <c r="A18" s="24" t="s">
        <v>22</v>
      </c>
      <c r="B18" s="30">
        <v>200</v>
      </c>
      <c r="C18" s="25" t="s">
        <v>82</v>
      </c>
      <c r="D18" s="19"/>
      <c r="E18" s="26">
        <f t="shared" si="0"/>
        <v>0</v>
      </c>
      <c r="F18" s="19">
        <v>0.07</v>
      </c>
      <c r="G18" s="26">
        <f t="shared" si="1"/>
        <v>14.000000000000002</v>
      </c>
      <c r="H18" s="19"/>
      <c r="I18" s="26">
        <f t="shared" si="2"/>
        <v>0</v>
      </c>
      <c r="J18" s="18">
        <v>0.06</v>
      </c>
      <c r="K18" s="26">
        <f t="shared" si="3"/>
        <v>12</v>
      </c>
      <c r="L18" s="18">
        <v>0.08</v>
      </c>
      <c r="M18" s="27">
        <f t="shared" si="4"/>
        <v>16</v>
      </c>
      <c r="N18" s="31"/>
      <c r="O18" s="28">
        <f t="shared" si="5"/>
        <v>0</v>
      </c>
      <c r="P18" s="4">
        <f t="shared" si="6"/>
        <v>0.07</v>
      </c>
      <c r="Q18" s="5">
        <f t="shared" si="7"/>
        <v>14.000000000000002</v>
      </c>
    </row>
    <row r="19" spans="1:17" s="14" customFormat="1" ht="12.75">
      <c r="A19" s="7" t="s">
        <v>23</v>
      </c>
      <c r="B19" s="8">
        <v>20</v>
      </c>
      <c r="C19" s="9" t="s">
        <v>83</v>
      </c>
      <c r="D19" s="10"/>
      <c r="E19" s="26">
        <f t="shared" si="0"/>
        <v>0</v>
      </c>
      <c r="F19" s="10"/>
      <c r="G19" s="26">
        <f t="shared" si="1"/>
        <v>0</v>
      </c>
      <c r="H19" s="10"/>
      <c r="I19" s="26">
        <f t="shared" si="2"/>
        <v>0</v>
      </c>
      <c r="J19" s="18"/>
      <c r="K19" s="26">
        <f t="shared" si="3"/>
        <v>0</v>
      </c>
      <c r="L19" s="18"/>
      <c r="M19" s="27">
        <f t="shared" si="4"/>
        <v>0</v>
      </c>
      <c r="N19" s="11"/>
      <c r="O19" s="28">
        <f t="shared" si="5"/>
        <v>0</v>
      </c>
      <c r="P19" s="12">
        <v>0</v>
      </c>
      <c r="Q19" s="13">
        <f t="shared" si="7"/>
        <v>0</v>
      </c>
    </row>
    <row r="20" spans="1:17" ht="12.75">
      <c r="A20" s="29" t="s">
        <v>24</v>
      </c>
      <c r="B20" s="30">
        <v>1</v>
      </c>
      <c r="C20" s="25" t="s">
        <v>82</v>
      </c>
      <c r="D20" s="19"/>
      <c r="E20" s="26">
        <f t="shared" si="0"/>
        <v>0</v>
      </c>
      <c r="F20" s="19">
        <v>121</v>
      </c>
      <c r="G20" s="26">
        <f t="shared" si="1"/>
        <v>121</v>
      </c>
      <c r="H20" s="19"/>
      <c r="I20" s="26">
        <f t="shared" si="2"/>
        <v>0</v>
      </c>
      <c r="J20" s="18"/>
      <c r="K20" s="26">
        <f t="shared" si="3"/>
        <v>0</v>
      </c>
      <c r="L20" s="18"/>
      <c r="M20" s="27">
        <f t="shared" si="4"/>
        <v>0</v>
      </c>
      <c r="N20" s="31"/>
      <c r="O20" s="28">
        <f t="shared" si="5"/>
        <v>0</v>
      </c>
      <c r="P20" s="4">
        <f>AVERAGE(D20,F20,H20,J20,L20,N20)</f>
        <v>121</v>
      </c>
      <c r="Q20" s="5">
        <f t="shared" si="7"/>
        <v>121</v>
      </c>
    </row>
    <row r="21" spans="1:17" ht="12.75">
      <c r="A21" s="24" t="s">
        <v>25</v>
      </c>
      <c r="B21" s="30">
        <v>10</v>
      </c>
      <c r="C21" s="25" t="s">
        <v>82</v>
      </c>
      <c r="D21" s="19"/>
      <c r="E21" s="26">
        <f t="shared" si="0"/>
        <v>0</v>
      </c>
      <c r="F21" s="19">
        <v>2.75</v>
      </c>
      <c r="G21" s="26">
        <f t="shared" si="1"/>
        <v>27.5</v>
      </c>
      <c r="H21" s="19"/>
      <c r="I21" s="26">
        <f t="shared" si="2"/>
        <v>0</v>
      </c>
      <c r="J21" s="18">
        <v>40.05</v>
      </c>
      <c r="K21" s="26">
        <f t="shared" si="3"/>
        <v>400.5</v>
      </c>
      <c r="L21" s="18">
        <v>3.4</v>
      </c>
      <c r="M21" s="27">
        <f t="shared" si="4"/>
        <v>34</v>
      </c>
      <c r="N21" s="31"/>
      <c r="O21" s="28">
        <f t="shared" si="5"/>
        <v>0</v>
      </c>
      <c r="P21" s="4">
        <f>AVERAGE(D21,F21,H21,J21,L21,N21)</f>
        <v>15.399999999999999</v>
      </c>
      <c r="Q21" s="5">
        <f t="shared" si="7"/>
        <v>154</v>
      </c>
    </row>
    <row r="22" spans="1:17" s="14" customFormat="1" ht="12.75">
      <c r="A22" s="7" t="s">
        <v>26</v>
      </c>
      <c r="B22" s="8">
        <v>20</v>
      </c>
      <c r="C22" s="9" t="s">
        <v>83</v>
      </c>
      <c r="D22" s="10"/>
      <c r="E22" s="26">
        <f t="shared" si="0"/>
        <v>0</v>
      </c>
      <c r="F22" s="10"/>
      <c r="G22" s="26">
        <f t="shared" si="1"/>
        <v>0</v>
      </c>
      <c r="H22" s="10"/>
      <c r="I22" s="26">
        <f t="shared" si="2"/>
        <v>0</v>
      </c>
      <c r="J22" s="18"/>
      <c r="K22" s="26">
        <f t="shared" si="3"/>
        <v>0</v>
      </c>
      <c r="L22" s="18"/>
      <c r="M22" s="27">
        <f t="shared" si="4"/>
        <v>0</v>
      </c>
      <c r="N22" s="11"/>
      <c r="O22" s="28">
        <f t="shared" si="5"/>
        <v>0</v>
      </c>
      <c r="P22" s="12">
        <v>0</v>
      </c>
      <c r="Q22" s="13">
        <f t="shared" si="7"/>
        <v>0</v>
      </c>
    </row>
    <row r="23" spans="1:17" ht="12.75">
      <c r="A23" s="29" t="s">
        <v>27</v>
      </c>
      <c r="B23" s="30">
        <v>1</v>
      </c>
      <c r="C23" s="25" t="s">
        <v>82</v>
      </c>
      <c r="D23" s="19"/>
      <c r="E23" s="26">
        <f t="shared" si="0"/>
        <v>0</v>
      </c>
      <c r="F23" s="19">
        <v>1850</v>
      </c>
      <c r="G23" s="26">
        <f t="shared" si="1"/>
        <v>1850</v>
      </c>
      <c r="H23" s="19"/>
      <c r="I23" s="26">
        <f t="shared" si="2"/>
        <v>0</v>
      </c>
      <c r="J23" s="18"/>
      <c r="K23" s="26">
        <f t="shared" si="3"/>
        <v>0</v>
      </c>
      <c r="L23" s="18">
        <v>2282</v>
      </c>
      <c r="M23" s="27">
        <f t="shared" si="4"/>
        <v>2282</v>
      </c>
      <c r="N23" s="31"/>
      <c r="O23" s="28">
        <f t="shared" si="5"/>
        <v>0</v>
      </c>
      <c r="P23" s="4">
        <f>AVERAGE(D23,F23,H23,J23,L23,N23)</f>
        <v>2066</v>
      </c>
      <c r="Q23" s="5">
        <f t="shared" si="7"/>
        <v>2066</v>
      </c>
    </row>
    <row r="24" spans="1:17" ht="12.75">
      <c r="A24" s="24" t="s">
        <v>28</v>
      </c>
      <c r="B24" s="30">
        <v>40</v>
      </c>
      <c r="C24" s="25" t="s">
        <v>82</v>
      </c>
      <c r="D24" s="19"/>
      <c r="E24" s="26">
        <f t="shared" si="0"/>
        <v>0</v>
      </c>
      <c r="F24" s="19">
        <v>2.55</v>
      </c>
      <c r="G24" s="26">
        <f t="shared" si="1"/>
        <v>102</v>
      </c>
      <c r="H24" s="19"/>
      <c r="I24" s="26">
        <f t="shared" si="2"/>
        <v>0</v>
      </c>
      <c r="J24" s="18">
        <v>2.15</v>
      </c>
      <c r="K24" s="26">
        <f t="shared" si="3"/>
        <v>86</v>
      </c>
      <c r="L24" s="18">
        <v>2.95</v>
      </c>
      <c r="M24" s="27">
        <f t="shared" si="4"/>
        <v>118</v>
      </c>
      <c r="N24" s="31"/>
      <c r="O24" s="28">
        <f t="shared" si="5"/>
        <v>0</v>
      </c>
      <c r="P24" s="4">
        <f>AVERAGE(D24,F24,H24,J24,L24,N24)</f>
        <v>2.55</v>
      </c>
      <c r="Q24" s="5">
        <f t="shared" si="7"/>
        <v>102</v>
      </c>
    </row>
    <row r="25" spans="1:17" s="14" customFormat="1" ht="12.75">
      <c r="A25" s="7" t="s">
        <v>29</v>
      </c>
      <c r="B25" s="8">
        <v>20</v>
      </c>
      <c r="C25" s="9" t="s">
        <v>82</v>
      </c>
      <c r="D25" s="10"/>
      <c r="E25" s="26">
        <f t="shared" si="0"/>
        <v>0</v>
      </c>
      <c r="F25" s="10"/>
      <c r="G25" s="26">
        <f t="shared" si="1"/>
        <v>0</v>
      </c>
      <c r="H25" s="10"/>
      <c r="I25" s="26">
        <f t="shared" si="2"/>
        <v>0</v>
      </c>
      <c r="J25" s="18"/>
      <c r="K25" s="26">
        <f t="shared" si="3"/>
        <v>0</v>
      </c>
      <c r="L25" s="18"/>
      <c r="M25" s="27">
        <f t="shared" si="4"/>
        <v>0</v>
      </c>
      <c r="N25" s="11"/>
      <c r="O25" s="28">
        <f t="shared" si="5"/>
        <v>0</v>
      </c>
      <c r="P25" s="12">
        <v>0</v>
      </c>
      <c r="Q25" s="13">
        <f t="shared" si="7"/>
        <v>0</v>
      </c>
    </row>
    <row r="26" spans="1:17" ht="12.75">
      <c r="A26" s="29" t="s">
        <v>30</v>
      </c>
      <c r="B26" s="30">
        <v>230</v>
      </c>
      <c r="C26" s="25" t="s">
        <v>84</v>
      </c>
      <c r="D26" s="15">
        <f>(2.33+15.59)/100</f>
        <v>0.17920000000000003</v>
      </c>
      <c r="E26" s="26">
        <f t="shared" si="0"/>
        <v>41.21600000000001</v>
      </c>
      <c r="F26" s="19">
        <v>0.14</v>
      </c>
      <c r="G26" s="26">
        <f t="shared" si="1"/>
        <v>32.2</v>
      </c>
      <c r="H26" s="19">
        <v>0.1</v>
      </c>
      <c r="I26" s="26">
        <f t="shared" si="2"/>
        <v>23</v>
      </c>
      <c r="J26" s="18">
        <v>0.15</v>
      </c>
      <c r="K26" s="26">
        <f t="shared" si="3"/>
        <v>34.5</v>
      </c>
      <c r="L26" s="18">
        <v>0.35</v>
      </c>
      <c r="M26" s="27">
        <f t="shared" si="4"/>
        <v>80.5</v>
      </c>
      <c r="N26" s="31"/>
      <c r="O26" s="28">
        <f t="shared" si="5"/>
        <v>0</v>
      </c>
      <c r="P26" s="4">
        <f>AVERAGE(D26,F26,H26,J26,L26,N26)</f>
        <v>0.18384</v>
      </c>
      <c r="Q26" s="5">
        <f t="shared" si="7"/>
        <v>42.2832</v>
      </c>
    </row>
    <row r="27" spans="1:17" ht="12.75">
      <c r="A27" s="24" t="s">
        <v>31</v>
      </c>
      <c r="B27" s="30">
        <v>120</v>
      </c>
      <c r="C27" s="25" t="s">
        <v>82</v>
      </c>
      <c r="D27" s="19"/>
      <c r="E27" s="26">
        <f t="shared" si="0"/>
        <v>0</v>
      </c>
      <c r="F27" s="19">
        <v>1.75</v>
      </c>
      <c r="G27" s="26">
        <f t="shared" si="1"/>
        <v>210</v>
      </c>
      <c r="H27" s="19"/>
      <c r="I27" s="26">
        <f t="shared" si="2"/>
        <v>0</v>
      </c>
      <c r="J27" s="18"/>
      <c r="K27" s="26">
        <f t="shared" si="3"/>
        <v>0</v>
      </c>
      <c r="L27" s="18">
        <v>2.35</v>
      </c>
      <c r="M27" s="27">
        <f t="shared" si="4"/>
        <v>282</v>
      </c>
      <c r="N27" s="31"/>
      <c r="O27" s="28">
        <f t="shared" si="5"/>
        <v>0</v>
      </c>
      <c r="P27" s="4">
        <f>AVERAGE(D27,F27,H27,J27,L27,N27)</f>
        <v>2.05</v>
      </c>
      <c r="Q27" s="5">
        <f t="shared" si="7"/>
        <v>245.99999999999997</v>
      </c>
    </row>
    <row r="28" spans="1:17" s="14" customFormat="1" ht="12.75">
      <c r="A28" s="7" t="s">
        <v>32</v>
      </c>
      <c r="B28" s="8">
        <v>30</v>
      </c>
      <c r="C28" s="9" t="s">
        <v>83</v>
      </c>
      <c r="D28" s="10"/>
      <c r="E28" s="26">
        <f t="shared" si="0"/>
        <v>0</v>
      </c>
      <c r="F28" s="10"/>
      <c r="G28" s="26">
        <f t="shared" si="1"/>
        <v>0</v>
      </c>
      <c r="H28" s="10"/>
      <c r="I28" s="26">
        <f t="shared" si="2"/>
        <v>0</v>
      </c>
      <c r="J28" s="18"/>
      <c r="K28" s="26">
        <f t="shared" si="3"/>
        <v>0</v>
      </c>
      <c r="L28" s="18"/>
      <c r="M28" s="27">
        <f t="shared" si="4"/>
        <v>0</v>
      </c>
      <c r="N28" s="11"/>
      <c r="O28" s="28">
        <f t="shared" si="5"/>
        <v>0</v>
      </c>
      <c r="P28" s="12">
        <v>0</v>
      </c>
      <c r="Q28" s="13">
        <f t="shared" si="7"/>
        <v>0</v>
      </c>
    </row>
    <row r="29" spans="1:17" ht="12.75">
      <c r="A29" s="29" t="s">
        <v>33</v>
      </c>
      <c r="B29" s="30">
        <v>21</v>
      </c>
      <c r="C29" s="25" t="s">
        <v>82</v>
      </c>
      <c r="D29" s="19"/>
      <c r="E29" s="26">
        <f t="shared" si="0"/>
        <v>0</v>
      </c>
      <c r="F29" s="19">
        <v>4.5</v>
      </c>
      <c r="G29" s="26">
        <f t="shared" si="1"/>
        <v>94.5</v>
      </c>
      <c r="H29" s="19"/>
      <c r="I29" s="26">
        <f t="shared" si="2"/>
        <v>0</v>
      </c>
      <c r="J29" s="18">
        <v>11.26</v>
      </c>
      <c r="K29" s="26">
        <f t="shared" si="3"/>
        <v>236.46</v>
      </c>
      <c r="L29" s="18">
        <v>24</v>
      </c>
      <c r="M29" s="27">
        <f t="shared" si="4"/>
        <v>504</v>
      </c>
      <c r="N29" s="31"/>
      <c r="O29" s="28">
        <f t="shared" si="5"/>
        <v>0</v>
      </c>
      <c r="P29" s="4">
        <f>AVERAGE(D29,F29,H29,J29,L29,N29)</f>
        <v>13.253333333333332</v>
      </c>
      <c r="Q29" s="5">
        <f t="shared" si="7"/>
        <v>278.32</v>
      </c>
    </row>
    <row r="30" spans="1:17" ht="12.75">
      <c r="A30" s="24" t="s">
        <v>34</v>
      </c>
      <c r="B30" s="30">
        <v>120</v>
      </c>
      <c r="C30" s="25" t="s">
        <v>82</v>
      </c>
      <c r="D30" s="19"/>
      <c r="E30" s="26">
        <f t="shared" si="0"/>
        <v>0</v>
      </c>
      <c r="F30" s="19">
        <v>1.37</v>
      </c>
      <c r="G30" s="26">
        <f t="shared" si="1"/>
        <v>164.4</v>
      </c>
      <c r="H30" s="19"/>
      <c r="I30" s="26">
        <f t="shared" si="2"/>
        <v>0</v>
      </c>
      <c r="J30" s="18"/>
      <c r="K30" s="26">
        <f t="shared" si="3"/>
        <v>0</v>
      </c>
      <c r="L30" s="18">
        <v>1.83</v>
      </c>
      <c r="M30" s="27">
        <f t="shared" si="4"/>
        <v>219.60000000000002</v>
      </c>
      <c r="N30" s="31"/>
      <c r="O30" s="28">
        <f t="shared" si="5"/>
        <v>0</v>
      </c>
      <c r="P30" s="4">
        <f>AVERAGE(D30,F30,H30,J30,L30,N30)</f>
        <v>1.6</v>
      </c>
      <c r="Q30" s="5">
        <f t="shared" si="7"/>
        <v>192</v>
      </c>
    </row>
    <row r="31" spans="1:17" s="14" customFormat="1" ht="12.75">
      <c r="A31" s="7" t="s">
        <v>35</v>
      </c>
      <c r="B31" s="8">
        <v>30</v>
      </c>
      <c r="C31" s="9" t="s">
        <v>83</v>
      </c>
      <c r="D31" s="10"/>
      <c r="E31" s="26">
        <f t="shared" si="0"/>
        <v>0</v>
      </c>
      <c r="F31" s="10"/>
      <c r="G31" s="26">
        <f t="shared" si="1"/>
        <v>0</v>
      </c>
      <c r="H31" s="10"/>
      <c r="I31" s="26">
        <f t="shared" si="2"/>
        <v>0</v>
      </c>
      <c r="J31" s="10"/>
      <c r="K31" s="26">
        <f t="shared" si="3"/>
        <v>0</v>
      </c>
      <c r="L31" s="10"/>
      <c r="M31" s="27">
        <f t="shared" si="4"/>
        <v>0</v>
      </c>
      <c r="N31" s="11"/>
      <c r="O31" s="28">
        <f t="shared" si="5"/>
        <v>0</v>
      </c>
      <c r="P31" s="12">
        <v>0</v>
      </c>
      <c r="Q31" s="13">
        <f t="shared" si="7"/>
        <v>0</v>
      </c>
    </row>
    <row r="32" spans="1:17" s="14" customFormat="1" ht="12.75">
      <c r="A32" s="7" t="s">
        <v>36</v>
      </c>
      <c r="B32" s="8">
        <v>30</v>
      </c>
      <c r="C32" s="9" t="s">
        <v>83</v>
      </c>
      <c r="D32" s="10"/>
      <c r="E32" s="26">
        <f t="shared" si="0"/>
        <v>0</v>
      </c>
      <c r="F32" s="10"/>
      <c r="G32" s="26">
        <f t="shared" si="1"/>
        <v>0</v>
      </c>
      <c r="H32" s="10"/>
      <c r="I32" s="26">
        <f t="shared" si="2"/>
        <v>0</v>
      </c>
      <c r="J32" s="10"/>
      <c r="K32" s="26">
        <f t="shared" si="3"/>
        <v>0</v>
      </c>
      <c r="L32" s="10"/>
      <c r="M32" s="27">
        <f t="shared" si="4"/>
        <v>0</v>
      </c>
      <c r="N32" s="11"/>
      <c r="O32" s="28">
        <f t="shared" si="5"/>
        <v>0</v>
      </c>
      <c r="P32" s="12">
        <v>0</v>
      </c>
      <c r="Q32" s="13">
        <f t="shared" si="7"/>
        <v>0</v>
      </c>
    </row>
    <row r="33" spans="1:17" ht="12.75">
      <c r="A33" s="24" t="s">
        <v>37</v>
      </c>
      <c r="B33" s="30">
        <v>30</v>
      </c>
      <c r="C33" s="25" t="s">
        <v>82</v>
      </c>
      <c r="D33" s="19"/>
      <c r="E33" s="26">
        <f t="shared" si="0"/>
        <v>0</v>
      </c>
      <c r="F33" s="19">
        <v>13.95</v>
      </c>
      <c r="G33" s="26">
        <f t="shared" si="1"/>
        <v>418.5</v>
      </c>
      <c r="H33" s="19"/>
      <c r="I33" s="26">
        <f t="shared" si="2"/>
        <v>0</v>
      </c>
      <c r="J33" s="19"/>
      <c r="K33" s="26">
        <f t="shared" si="3"/>
        <v>0</v>
      </c>
      <c r="L33" s="19">
        <v>19.24</v>
      </c>
      <c r="M33" s="27">
        <f t="shared" si="4"/>
        <v>577.1999999999999</v>
      </c>
      <c r="N33" s="31"/>
      <c r="O33" s="28">
        <f t="shared" si="5"/>
        <v>0</v>
      </c>
      <c r="P33" s="4">
        <f aca="true" t="shared" si="8" ref="P33:P77">AVERAGE(D33,F33,H33,J33,L33,N33)</f>
        <v>16.595</v>
      </c>
      <c r="Q33" s="5">
        <f t="shared" si="7"/>
        <v>497.84999999999997</v>
      </c>
    </row>
    <row r="34" spans="1:17" ht="12.75">
      <c r="A34" s="29" t="s">
        <v>38</v>
      </c>
      <c r="B34" s="30">
        <v>1300</v>
      </c>
      <c r="C34" s="25" t="s">
        <v>83</v>
      </c>
      <c r="D34" s="19">
        <v>5.64</v>
      </c>
      <c r="E34" s="26">
        <f t="shared" si="0"/>
        <v>7332</v>
      </c>
      <c r="F34" s="19">
        <v>3.85</v>
      </c>
      <c r="G34" s="26">
        <f t="shared" si="1"/>
        <v>5005</v>
      </c>
      <c r="H34" s="19"/>
      <c r="I34" s="26">
        <f t="shared" si="2"/>
        <v>0</v>
      </c>
      <c r="J34" s="19">
        <v>5.72</v>
      </c>
      <c r="K34" s="26">
        <f t="shared" si="3"/>
        <v>7436</v>
      </c>
      <c r="L34" s="19">
        <v>4.91</v>
      </c>
      <c r="M34" s="27">
        <f t="shared" si="4"/>
        <v>6383</v>
      </c>
      <c r="N34" s="31"/>
      <c r="O34" s="28">
        <f t="shared" si="5"/>
        <v>0</v>
      </c>
      <c r="P34" s="4">
        <f t="shared" si="8"/>
        <v>5.03</v>
      </c>
      <c r="Q34" s="5">
        <f t="shared" si="7"/>
        <v>6539</v>
      </c>
    </row>
    <row r="35" spans="1:17" ht="12.75">
      <c r="A35" s="29" t="s">
        <v>39</v>
      </c>
      <c r="B35" s="30">
        <v>1</v>
      </c>
      <c r="C35" s="25" t="s">
        <v>82</v>
      </c>
      <c r="D35" s="19"/>
      <c r="E35" s="26">
        <f t="shared" si="0"/>
        <v>0</v>
      </c>
      <c r="F35" s="19"/>
      <c r="G35" s="26">
        <f t="shared" si="1"/>
        <v>0</v>
      </c>
      <c r="H35" s="19"/>
      <c r="I35" s="26">
        <f t="shared" si="2"/>
        <v>0</v>
      </c>
      <c r="J35" s="19"/>
      <c r="K35" s="26">
        <f t="shared" si="3"/>
        <v>0</v>
      </c>
      <c r="L35" s="19">
        <v>125</v>
      </c>
      <c r="M35" s="27">
        <f t="shared" si="4"/>
        <v>125</v>
      </c>
      <c r="N35" s="31"/>
      <c r="O35" s="28">
        <f t="shared" si="5"/>
        <v>0</v>
      </c>
      <c r="P35" s="4">
        <f t="shared" si="8"/>
        <v>125</v>
      </c>
      <c r="Q35" s="5">
        <f t="shared" si="7"/>
        <v>125</v>
      </c>
    </row>
    <row r="36" spans="1:17" ht="12.75">
      <c r="A36" s="24" t="s">
        <v>40</v>
      </c>
      <c r="B36" s="30">
        <v>1320</v>
      </c>
      <c r="C36" s="25" t="s">
        <v>83</v>
      </c>
      <c r="D36" s="19">
        <v>5.64</v>
      </c>
      <c r="E36" s="26">
        <f aca="true" t="shared" si="9" ref="E36:E67">$D36*B36</f>
        <v>7444.799999999999</v>
      </c>
      <c r="F36" s="19">
        <v>3.85</v>
      </c>
      <c r="G36" s="26">
        <f aca="true" t="shared" si="10" ref="G36:G67">F36*B36</f>
        <v>5082</v>
      </c>
      <c r="H36" s="19"/>
      <c r="I36" s="26">
        <f aca="true" t="shared" si="11" ref="I36:I67">H36*B36</f>
        <v>0</v>
      </c>
      <c r="J36" s="19">
        <v>5.72</v>
      </c>
      <c r="K36" s="26">
        <f aca="true" t="shared" si="12" ref="K36:K67">J36*B36</f>
        <v>7550.4</v>
      </c>
      <c r="L36" s="19">
        <v>4.91</v>
      </c>
      <c r="M36" s="27">
        <f aca="true" t="shared" si="13" ref="M36:M67">L36*B36</f>
        <v>6481.2</v>
      </c>
      <c r="N36" s="31"/>
      <c r="O36" s="28">
        <f aca="true" t="shared" si="14" ref="O36:O67">N36*B36</f>
        <v>0</v>
      </c>
      <c r="P36" s="4">
        <f t="shared" si="8"/>
        <v>5.03</v>
      </c>
      <c r="Q36" s="5">
        <f aca="true" t="shared" si="15" ref="Q36:Q67">PRODUCT(B36,P36)</f>
        <v>6639.6</v>
      </c>
    </row>
    <row r="37" spans="1:17" ht="12.75">
      <c r="A37" s="29" t="s">
        <v>41</v>
      </c>
      <c r="B37" s="30">
        <v>40</v>
      </c>
      <c r="C37" s="25" t="s">
        <v>82</v>
      </c>
      <c r="D37" s="19">
        <v>0.98</v>
      </c>
      <c r="E37" s="26">
        <f t="shared" si="9"/>
        <v>39.2</v>
      </c>
      <c r="F37" s="19">
        <v>1.05</v>
      </c>
      <c r="G37" s="26">
        <f t="shared" si="10"/>
        <v>42</v>
      </c>
      <c r="H37" s="19"/>
      <c r="I37" s="26">
        <f t="shared" si="11"/>
        <v>0</v>
      </c>
      <c r="J37" s="19">
        <v>1.37</v>
      </c>
      <c r="K37" s="26">
        <f t="shared" si="12"/>
        <v>54.800000000000004</v>
      </c>
      <c r="L37" s="19">
        <v>1.11</v>
      </c>
      <c r="M37" s="27">
        <f t="shared" si="13"/>
        <v>44.400000000000006</v>
      </c>
      <c r="N37" s="31"/>
      <c r="O37" s="28">
        <f t="shared" si="14"/>
        <v>0</v>
      </c>
      <c r="P37" s="4">
        <f t="shared" si="8"/>
        <v>1.1275000000000002</v>
      </c>
      <c r="Q37" s="5">
        <f t="shared" si="15"/>
        <v>45.10000000000001</v>
      </c>
    </row>
    <row r="38" spans="1:17" ht="12.75">
      <c r="A38" s="29" t="s">
        <v>42</v>
      </c>
      <c r="B38" s="30">
        <v>30</v>
      </c>
      <c r="C38" s="25" t="s">
        <v>82</v>
      </c>
      <c r="D38" s="15">
        <v>231.4</v>
      </c>
      <c r="E38" s="16">
        <f t="shared" si="9"/>
        <v>6942</v>
      </c>
      <c r="F38" s="19"/>
      <c r="G38" s="26">
        <f t="shared" si="10"/>
        <v>0</v>
      </c>
      <c r="H38" s="19"/>
      <c r="I38" s="26">
        <f t="shared" si="11"/>
        <v>0</v>
      </c>
      <c r="J38" s="18"/>
      <c r="K38" s="26">
        <f t="shared" si="12"/>
        <v>0</v>
      </c>
      <c r="L38" s="19">
        <v>125</v>
      </c>
      <c r="M38" s="27">
        <f t="shared" si="13"/>
        <v>3750</v>
      </c>
      <c r="N38" s="31"/>
      <c r="O38" s="28">
        <f t="shared" si="14"/>
        <v>0</v>
      </c>
      <c r="P38" s="4">
        <f t="shared" si="8"/>
        <v>178.2</v>
      </c>
      <c r="Q38" s="5">
        <f t="shared" si="15"/>
        <v>5346</v>
      </c>
    </row>
    <row r="39" spans="1:17" ht="12.75">
      <c r="A39" s="24" t="s">
        <v>43</v>
      </c>
      <c r="B39" s="30">
        <v>24</v>
      </c>
      <c r="C39" s="25" t="s">
        <v>82</v>
      </c>
      <c r="D39" s="19">
        <v>2.6</v>
      </c>
      <c r="E39" s="26">
        <f t="shared" si="9"/>
        <v>62.400000000000006</v>
      </c>
      <c r="F39" s="19">
        <v>1.3</v>
      </c>
      <c r="G39" s="26">
        <f t="shared" si="10"/>
        <v>31.200000000000003</v>
      </c>
      <c r="H39" s="19"/>
      <c r="I39" s="26">
        <f t="shared" si="11"/>
        <v>0</v>
      </c>
      <c r="J39" s="18">
        <v>2.78</v>
      </c>
      <c r="K39" s="26">
        <f t="shared" si="12"/>
        <v>66.72</v>
      </c>
      <c r="L39" s="19">
        <v>2.39</v>
      </c>
      <c r="M39" s="27">
        <f t="shared" si="13"/>
        <v>57.36</v>
      </c>
      <c r="N39" s="31"/>
      <c r="O39" s="28">
        <f t="shared" si="14"/>
        <v>0</v>
      </c>
      <c r="P39" s="4">
        <f t="shared" si="8"/>
        <v>2.2675</v>
      </c>
      <c r="Q39" s="5">
        <f t="shared" si="15"/>
        <v>54.42</v>
      </c>
    </row>
    <row r="40" spans="1:17" ht="12.75">
      <c r="A40" s="29" t="s">
        <v>44</v>
      </c>
      <c r="B40" s="30">
        <v>4</v>
      </c>
      <c r="C40" s="25" t="s">
        <v>82</v>
      </c>
      <c r="D40" s="19"/>
      <c r="E40" s="26">
        <f t="shared" si="9"/>
        <v>0</v>
      </c>
      <c r="F40" s="19">
        <v>0.6</v>
      </c>
      <c r="G40" s="26">
        <f t="shared" si="10"/>
        <v>2.4</v>
      </c>
      <c r="H40" s="19"/>
      <c r="I40" s="26">
        <f t="shared" si="11"/>
        <v>0</v>
      </c>
      <c r="J40" s="18">
        <v>0.57</v>
      </c>
      <c r="K40" s="26">
        <f t="shared" si="12"/>
        <v>2.28</v>
      </c>
      <c r="L40" s="19">
        <v>0.82</v>
      </c>
      <c r="M40" s="27">
        <f t="shared" si="13"/>
        <v>3.28</v>
      </c>
      <c r="N40" s="31"/>
      <c r="O40" s="28">
        <f t="shared" si="14"/>
        <v>0</v>
      </c>
      <c r="P40" s="4">
        <f t="shared" si="8"/>
        <v>0.6633333333333332</v>
      </c>
      <c r="Q40" s="5">
        <f t="shared" si="15"/>
        <v>2.653333333333333</v>
      </c>
    </row>
    <row r="41" spans="1:17" ht="12.75">
      <c r="A41" s="29" t="s">
        <v>45</v>
      </c>
      <c r="B41" s="30">
        <v>4250</v>
      </c>
      <c r="C41" s="25" t="s">
        <v>83</v>
      </c>
      <c r="D41" s="19">
        <v>5.64</v>
      </c>
      <c r="E41" s="26">
        <f t="shared" si="9"/>
        <v>23970</v>
      </c>
      <c r="F41" s="19">
        <v>3.8</v>
      </c>
      <c r="G41" s="26">
        <f t="shared" si="10"/>
        <v>16150</v>
      </c>
      <c r="H41" s="19"/>
      <c r="I41" s="26">
        <f t="shared" si="11"/>
        <v>0</v>
      </c>
      <c r="J41" s="18">
        <v>5.72</v>
      </c>
      <c r="K41" s="26">
        <f t="shared" si="12"/>
        <v>24310</v>
      </c>
      <c r="L41" s="19">
        <v>4.91</v>
      </c>
      <c r="M41" s="27">
        <f t="shared" si="13"/>
        <v>20867.5</v>
      </c>
      <c r="N41" s="31"/>
      <c r="O41" s="28">
        <f t="shared" si="14"/>
        <v>0</v>
      </c>
      <c r="P41" s="4">
        <f t="shared" si="8"/>
        <v>5.0175</v>
      </c>
      <c r="Q41" s="5">
        <f t="shared" si="15"/>
        <v>21324.375</v>
      </c>
    </row>
    <row r="42" spans="1:17" ht="12.75">
      <c r="A42" s="24" t="s">
        <v>46</v>
      </c>
      <c r="B42" s="30">
        <v>11</v>
      </c>
      <c r="C42" s="25" t="s">
        <v>82</v>
      </c>
      <c r="D42" s="19">
        <v>12.12</v>
      </c>
      <c r="E42" s="26">
        <f t="shared" si="9"/>
        <v>133.32</v>
      </c>
      <c r="F42" s="19">
        <v>8.5</v>
      </c>
      <c r="G42" s="26">
        <f t="shared" si="10"/>
        <v>93.5</v>
      </c>
      <c r="H42" s="19"/>
      <c r="I42" s="26">
        <f t="shared" si="11"/>
        <v>0</v>
      </c>
      <c r="J42" s="18">
        <v>16.1</v>
      </c>
      <c r="K42" s="26">
        <f t="shared" si="12"/>
        <v>177.10000000000002</v>
      </c>
      <c r="L42" s="19">
        <v>14</v>
      </c>
      <c r="M42" s="27">
        <f t="shared" si="13"/>
        <v>154</v>
      </c>
      <c r="N42" s="31"/>
      <c r="O42" s="28">
        <f t="shared" si="14"/>
        <v>0</v>
      </c>
      <c r="P42" s="4">
        <f t="shared" si="8"/>
        <v>12.68</v>
      </c>
      <c r="Q42" s="5">
        <f t="shared" si="15"/>
        <v>139.48</v>
      </c>
    </row>
    <row r="43" spans="1:17" ht="12.75">
      <c r="A43" s="29" t="s">
        <v>47</v>
      </c>
      <c r="B43" s="30">
        <v>4</v>
      </c>
      <c r="C43" s="25" t="s">
        <v>82</v>
      </c>
      <c r="D43" s="19"/>
      <c r="E43" s="26">
        <f t="shared" si="9"/>
        <v>0</v>
      </c>
      <c r="F43" s="19">
        <v>0.6</v>
      </c>
      <c r="G43" s="26">
        <f t="shared" si="10"/>
        <v>2.4</v>
      </c>
      <c r="H43" s="19"/>
      <c r="I43" s="26">
        <f t="shared" si="11"/>
        <v>0</v>
      </c>
      <c r="J43" s="18">
        <v>0.57</v>
      </c>
      <c r="K43" s="26">
        <f t="shared" si="12"/>
        <v>2.28</v>
      </c>
      <c r="L43" s="19">
        <v>82</v>
      </c>
      <c r="M43" s="27">
        <f t="shared" si="13"/>
        <v>328</v>
      </c>
      <c r="N43" s="31"/>
      <c r="O43" s="28">
        <f t="shared" si="14"/>
        <v>0</v>
      </c>
      <c r="P43" s="4">
        <f t="shared" si="8"/>
        <v>27.723333333333333</v>
      </c>
      <c r="Q43" s="5">
        <f t="shared" si="15"/>
        <v>110.89333333333333</v>
      </c>
    </row>
    <row r="44" spans="1:17" ht="12.75">
      <c r="A44" s="29" t="s">
        <v>48</v>
      </c>
      <c r="B44" s="30">
        <v>800</v>
      </c>
      <c r="C44" s="25" t="s">
        <v>82</v>
      </c>
      <c r="D44" s="19"/>
      <c r="E44" s="26">
        <f t="shared" si="9"/>
        <v>0</v>
      </c>
      <c r="F44" s="19">
        <v>0.07</v>
      </c>
      <c r="G44" s="26">
        <f t="shared" si="10"/>
        <v>56.00000000000001</v>
      </c>
      <c r="H44" s="19"/>
      <c r="I44" s="26">
        <f t="shared" si="11"/>
        <v>0</v>
      </c>
      <c r="J44" s="18">
        <v>0.06</v>
      </c>
      <c r="K44" s="26">
        <f t="shared" si="12"/>
        <v>48</v>
      </c>
      <c r="L44" s="19">
        <v>0.08</v>
      </c>
      <c r="M44" s="27">
        <f t="shared" si="13"/>
        <v>64</v>
      </c>
      <c r="N44" s="31"/>
      <c r="O44" s="28">
        <f t="shared" si="14"/>
        <v>0</v>
      </c>
      <c r="P44" s="4">
        <f t="shared" si="8"/>
        <v>0.07</v>
      </c>
      <c r="Q44" s="5">
        <f t="shared" si="15"/>
        <v>56.00000000000001</v>
      </c>
    </row>
    <row r="45" spans="1:17" ht="12.75">
      <c r="A45" s="24" t="s">
        <v>49</v>
      </c>
      <c r="B45" s="30">
        <v>200</v>
      </c>
      <c r="C45" s="25" t="s">
        <v>83</v>
      </c>
      <c r="D45" s="19">
        <v>0.78</v>
      </c>
      <c r="E45" s="26">
        <f t="shared" si="9"/>
        <v>156</v>
      </c>
      <c r="F45" s="19">
        <v>0.52</v>
      </c>
      <c r="G45" s="26">
        <f t="shared" si="10"/>
        <v>104</v>
      </c>
      <c r="H45" s="19"/>
      <c r="I45" s="26">
        <f t="shared" si="11"/>
        <v>0</v>
      </c>
      <c r="J45" s="18">
        <v>0.73</v>
      </c>
      <c r="K45" s="26">
        <f t="shared" si="12"/>
        <v>146</v>
      </c>
      <c r="L45" s="19">
        <v>0.72</v>
      </c>
      <c r="M45" s="27">
        <f t="shared" si="13"/>
        <v>144</v>
      </c>
      <c r="N45" s="31"/>
      <c r="O45" s="28">
        <f t="shared" si="14"/>
        <v>0</v>
      </c>
      <c r="P45" s="4">
        <f t="shared" si="8"/>
        <v>0.6875</v>
      </c>
      <c r="Q45" s="5">
        <f t="shared" si="15"/>
        <v>137.5</v>
      </c>
    </row>
    <row r="46" spans="1:17" ht="12.75">
      <c r="A46" s="29" t="s">
        <v>50</v>
      </c>
      <c r="B46" s="30">
        <v>100</v>
      </c>
      <c r="C46" s="25" t="s">
        <v>82</v>
      </c>
      <c r="D46" s="19"/>
      <c r="E46" s="26">
        <f t="shared" si="9"/>
        <v>0</v>
      </c>
      <c r="F46" s="19">
        <v>6.75</v>
      </c>
      <c r="G46" s="26">
        <f t="shared" si="10"/>
        <v>675</v>
      </c>
      <c r="H46" s="19"/>
      <c r="I46" s="26">
        <f t="shared" si="11"/>
        <v>0</v>
      </c>
      <c r="J46" s="18"/>
      <c r="K46" s="26">
        <f t="shared" si="12"/>
        <v>0</v>
      </c>
      <c r="L46" s="19">
        <v>9.03</v>
      </c>
      <c r="M46" s="27">
        <f t="shared" si="13"/>
        <v>902.9999999999999</v>
      </c>
      <c r="N46" s="31"/>
      <c r="O46" s="28">
        <f t="shared" si="14"/>
        <v>0</v>
      </c>
      <c r="P46" s="4">
        <f t="shared" si="8"/>
        <v>7.89</v>
      </c>
      <c r="Q46" s="5">
        <f t="shared" si="15"/>
        <v>789</v>
      </c>
    </row>
    <row r="47" spans="1:17" ht="12.75">
      <c r="A47" s="29" t="s">
        <v>51</v>
      </c>
      <c r="B47" s="30">
        <v>55</v>
      </c>
      <c r="C47" s="25" t="s">
        <v>82</v>
      </c>
      <c r="D47" s="19"/>
      <c r="E47" s="26">
        <f t="shared" si="9"/>
        <v>0</v>
      </c>
      <c r="F47" s="19">
        <v>26.2</v>
      </c>
      <c r="G47" s="26">
        <f t="shared" si="10"/>
        <v>1441</v>
      </c>
      <c r="H47" s="19"/>
      <c r="I47" s="26">
        <f t="shared" si="11"/>
        <v>0</v>
      </c>
      <c r="J47" s="18"/>
      <c r="K47" s="26">
        <f t="shared" si="12"/>
        <v>0</v>
      </c>
      <c r="L47" s="19">
        <v>36.11</v>
      </c>
      <c r="M47" s="27">
        <f t="shared" si="13"/>
        <v>1986.05</v>
      </c>
      <c r="N47" s="31"/>
      <c r="O47" s="28">
        <f t="shared" si="14"/>
        <v>0</v>
      </c>
      <c r="P47" s="4">
        <f t="shared" si="8"/>
        <v>31.155</v>
      </c>
      <c r="Q47" s="5">
        <f t="shared" si="15"/>
        <v>1713.525</v>
      </c>
    </row>
    <row r="48" spans="1:17" ht="12.75">
      <c r="A48" s="24" t="s">
        <v>52</v>
      </c>
      <c r="B48" s="30">
        <v>100</v>
      </c>
      <c r="C48" s="25" t="s">
        <v>83</v>
      </c>
      <c r="D48" s="19">
        <v>0.78</v>
      </c>
      <c r="E48" s="26">
        <f t="shared" si="9"/>
        <v>78</v>
      </c>
      <c r="F48" s="19">
        <v>0.52</v>
      </c>
      <c r="G48" s="26">
        <f t="shared" si="10"/>
        <v>52</v>
      </c>
      <c r="H48" s="19"/>
      <c r="I48" s="26">
        <f t="shared" si="11"/>
        <v>0</v>
      </c>
      <c r="J48" s="18">
        <v>0.73</v>
      </c>
      <c r="K48" s="26">
        <f t="shared" si="12"/>
        <v>73</v>
      </c>
      <c r="L48" s="17">
        <v>0.72</v>
      </c>
      <c r="M48" s="27">
        <f t="shared" si="13"/>
        <v>72</v>
      </c>
      <c r="N48" s="31"/>
      <c r="O48" s="28">
        <f t="shared" si="14"/>
        <v>0</v>
      </c>
      <c r="P48" s="4">
        <f t="shared" si="8"/>
        <v>0.6875</v>
      </c>
      <c r="Q48" s="5">
        <f t="shared" si="15"/>
        <v>68.75</v>
      </c>
    </row>
    <row r="49" spans="1:17" ht="12.75">
      <c r="A49" s="29" t="s">
        <v>53</v>
      </c>
      <c r="B49" s="30">
        <v>20</v>
      </c>
      <c r="C49" s="25" t="s">
        <v>82</v>
      </c>
      <c r="D49" s="19"/>
      <c r="E49" s="26">
        <f t="shared" si="9"/>
        <v>0</v>
      </c>
      <c r="F49" s="19">
        <v>2.69</v>
      </c>
      <c r="G49" s="26">
        <f t="shared" si="10"/>
        <v>53.8</v>
      </c>
      <c r="H49" s="19"/>
      <c r="I49" s="26">
        <f t="shared" si="11"/>
        <v>0</v>
      </c>
      <c r="J49" s="18">
        <v>3.52</v>
      </c>
      <c r="K49" s="26">
        <f t="shared" si="12"/>
        <v>70.4</v>
      </c>
      <c r="L49" s="17">
        <v>3.65</v>
      </c>
      <c r="M49" s="27">
        <f t="shared" si="13"/>
        <v>73</v>
      </c>
      <c r="N49" s="31"/>
      <c r="O49" s="28">
        <f t="shared" si="14"/>
        <v>0</v>
      </c>
      <c r="P49" s="4">
        <f t="shared" si="8"/>
        <v>3.2866666666666666</v>
      </c>
      <c r="Q49" s="5">
        <f t="shared" si="15"/>
        <v>65.73333333333333</v>
      </c>
    </row>
    <row r="50" spans="1:17" ht="12.75">
      <c r="A50" s="29" t="s">
        <v>54</v>
      </c>
      <c r="B50" s="30">
        <v>14</v>
      </c>
      <c r="C50" s="25" t="s">
        <v>82</v>
      </c>
      <c r="D50" s="19">
        <v>10.82</v>
      </c>
      <c r="E50" s="26">
        <f t="shared" si="9"/>
        <v>151.48000000000002</v>
      </c>
      <c r="F50" s="19">
        <v>10.15</v>
      </c>
      <c r="G50" s="26">
        <f t="shared" si="10"/>
        <v>142.1</v>
      </c>
      <c r="H50" s="19"/>
      <c r="I50" s="26">
        <f t="shared" si="11"/>
        <v>0</v>
      </c>
      <c r="J50" s="18">
        <v>9.86</v>
      </c>
      <c r="K50" s="26">
        <f t="shared" si="12"/>
        <v>138.04</v>
      </c>
      <c r="L50" s="17">
        <v>10.4</v>
      </c>
      <c r="M50" s="27">
        <f t="shared" si="13"/>
        <v>145.6</v>
      </c>
      <c r="N50" s="31"/>
      <c r="O50" s="28">
        <f t="shared" si="14"/>
        <v>0</v>
      </c>
      <c r="P50" s="4">
        <f t="shared" si="8"/>
        <v>10.3075</v>
      </c>
      <c r="Q50" s="5">
        <f t="shared" si="15"/>
        <v>144.30499999999998</v>
      </c>
    </row>
    <row r="51" spans="1:17" ht="12.75">
      <c r="A51" s="24" t="s">
        <v>55</v>
      </c>
      <c r="B51" s="30">
        <v>400</v>
      </c>
      <c r="C51" s="25" t="s">
        <v>83</v>
      </c>
      <c r="D51" s="19">
        <v>1.19</v>
      </c>
      <c r="E51" s="26">
        <f t="shared" si="9"/>
        <v>476</v>
      </c>
      <c r="F51" s="19">
        <v>0.85</v>
      </c>
      <c r="G51" s="26">
        <f t="shared" si="10"/>
        <v>340</v>
      </c>
      <c r="H51" s="19"/>
      <c r="I51" s="26">
        <f t="shared" si="11"/>
        <v>0</v>
      </c>
      <c r="J51" s="18">
        <v>1.13</v>
      </c>
      <c r="K51" s="26">
        <f t="shared" si="12"/>
        <v>451.99999999999994</v>
      </c>
      <c r="L51" s="17">
        <v>1.16</v>
      </c>
      <c r="M51" s="27">
        <f t="shared" si="13"/>
        <v>463.99999999999994</v>
      </c>
      <c r="N51" s="31"/>
      <c r="O51" s="28">
        <f t="shared" si="14"/>
        <v>0</v>
      </c>
      <c r="P51" s="4">
        <f t="shared" si="8"/>
        <v>1.0825</v>
      </c>
      <c r="Q51" s="5">
        <f t="shared" si="15"/>
        <v>433</v>
      </c>
    </row>
    <row r="52" spans="1:17" ht="12.75">
      <c r="A52" s="29" t="s">
        <v>56</v>
      </c>
      <c r="B52" s="30">
        <v>40</v>
      </c>
      <c r="C52" s="25" t="s">
        <v>82</v>
      </c>
      <c r="D52" s="19"/>
      <c r="E52" s="26">
        <f t="shared" si="9"/>
        <v>0</v>
      </c>
      <c r="F52" s="19">
        <v>2.3</v>
      </c>
      <c r="G52" s="26">
        <f t="shared" si="10"/>
        <v>92</v>
      </c>
      <c r="H52" s="19"/>
      <c r="I52" s="26">
        <f t="shared" si="11"/>
        <v>0</v>
      </c>
      <c r="J52" s="18">
        <v>2.99</v>
      </c>
      <c r="K52" s="26">
        <f t="shared" si="12"/>
        <v>119.60000000000001</v>
      </c>
      <c r="L52" s="17">
        <v>3.1</v>
      </c>
      <c r="M52" s="27">
        <f t="shared" si="13"/>
        <v>124</v>
      </c>
      <c r="N52" s="31"/>
      <c r="O52" s="28">
        <f t="shared" si="14"/>
        <v>0</v>
      </c>
      <c r="P52" s="4">
        <f t="shared" si="8"/>
        <v>2.796666666666667</v>
      </c>
      <c r="Q52" s="5">
        <f t="shared" si="15"/>
        <v>111.86666666666667</v>
      </c>
    </row>
    <row r="53" spans="1:17" ht="12.75">
      <c r="A53" s="29" t="s">
        <v>57</v>
      </c>
      <c r="B53" s="30">
        <v>34</v>
      </c>
      <c r="C53" s="25" t="s">
        <v>82</v>
      </c>
      <c r="D53" s="19">
        <v>1.19</v>
      </c>
      <c r="E53" s="26">
        <f t="shared" si="9"/>
        <v>40.46</v>
      </c>
      <c r="F53" s="19">
        <v>0.93</v>
      </c>
      <c r="G53" s="26">
        <f t="shared" si="10"/>
        <v>31.62</v>
      </c>
      <c r="H53" s="19"/>
      <c r="I53" s="26">
        <f t="shared" si="11"/>
        <v>0</v>
      </c>
      <c r="J53" s="18"/>
      <c r="K53" s="26">
        <f t="shared" si="12"/>
        <v>0</v>
      </c>
      <c r="L53" s="17">
        <v>1.19</v>
      </c>
      <c r="M53" s="27">
        <f t="shared" si="13"/>
        <v>40.46</v>
      </c>
      <c r="N53" s="31"/>
      <c r="O53" s="28">
        <f t="shared" si="14"/>
        <v>0</v>
      </c>
      <c r="P53" s="4">
        <f t="shared" si="8"/>
        <v>1.1033333333333333</v>
      </c>
      <c r="Q53" s="5">
        <f t="shared" si="15"/>
        <v>37.51333333333333</v>
      </c>
    </row>
    <row r="54" spans="1:17" ht="12.75">
      <c r="A54" s="24" t="s">
        <v>58</v>
      </c>
      <c r="B54" s="30">
        <v>400</v>
      </c>
      <c r="C54" s="25" t="s">
        <v>83</v>
      </c>
      <c r="D54" s="19">
        <v>1.19</v>
      </c>
      <c r="E54" s="26">
        <f t="shared" si="9"/>
        <v>476</v>
      </c>
      <c r="F54" s="19">
        <v>0.85</v>
      </c>
      <c r="G54" s="26">
        <f t="shared" si="10"/>
        <v>340</v>
      </c>
      <c r="H54" s="19"/>
      <c r="I54" s="26">
        <f t="shared" si="11"/>
        <v>0</v>
      </c>
      <c r="J54" s="18">
        <v>1.13</v>
      </c>
      <c r="K54" s="26">
        <f t="shared" si="12"/>
        <v>451.99999999999994</v>
      </c>
      <c r="L54" s="17">
        <v>1.16</v>
      </c>
      <c r="M54" s="27">
        <f t="shared" si="13"/>
        <v>463.99999999999994</v>
      </c>
      <c r="N54" s="31"/>
      <c r="O54" s="28">
        <f t="shared" si="14"/>
        <v>0</v>
      </c>
      <c r="P54" s="4">
        <f t="shared" si="8"/>
        <v>1.0825</v>
      </c>
      <c r="Q54" s="5">
        <f t="shared" si="15"/>
        <v>433</v>
      </c>
    </row>
    <row r="55" spans="1:17" ht="12.75">
      <c r="A55" s="29" t="s">
        <v>59</v>
      </c>
      <c r="B55" s="30">
        <v>145</v>
      </c>
      <c r="C55" s="25" t="s">
        <v>82</v>
      </c>
      <c r="D55" s="19"/>
      <c r="E55" s="26">
        <f t="shared" si="9"/>
        <v>0</v>
      </c>
      <c r="F55" s="19">
        <v>6.8</v>
      </c>
      <c r="G55" s="26">
        <f t="shared" si="10"/>
        <v>986</v>
      </c>
      <c r="H55" s="19"/>
      <c r="I55" s="26">
        <f t="shared" si="11"/>
        <v>0</v>
      </c>
      <c r="J55" s="18">
        <v>7.12</v>
      </c>
      <c r="K55" s="26">
        <f t="shared" si="12"/>
        <v>1032.4</v>
      </c>
      <c r="L55" s="17">
        <v>9.03</v>
      </c>
      <c r="M55" s="27">
        <f t="shared" si="13"/>
        <v>1309.35</v>
      </c>
      <c r="N55" s="31"/>
      <c r="O55" s="28">
        <f t="shared" si="14"/>
        <v>0</v>
      </c>
      <c r="P55" s="4">
        <f t="shared" si="8"/>
        <v>7.6499999999999995</v>
      </c>
      <c r="Q55" s="5">
        <f t="shared" si="15"/>
        <v>1109.25</v>
      </c>
    </row>
    <row r="56" spans="1:17" ht="12.75">
      <c r="A56" s="29" t="s">
        <v>60</v>
      </c>
      <c r="B56" s="30">
        <v>6</v>
      </c>
      <c r="C56" s="25" t="s">
        <v>82</v>
      </c>
      <c r="D56" s="19">
        <v>43.87</v>
      </c>
      <c r="E56" s="26">
        <f t="shared" si="9"/>
        <v>263.21999999999997</v>
      </c>
      <c r="F56" s="19"/>
      <c r="G56" s="26">
        <f t="shared" si="10"/>
        <v>0</v>
      </c>
      <c r="H56" s="19"/>
      <c r="I56" s="26">
        <f t="shared" si="11"/>
        <v>0</v>
      </c>
      <c r="J56" s="18"/>
      <c r="K56" s="26">
        <f t="shared" si="12"/>
        <v>0</v>
      </c>
      <c r="L56" s="17">
        <v>123</v>
      </c>
      <c r="M56" s="27">
        <f t="shared" si="13"/>
        <v>738</v>
      </c>
      <c r="N56" s="31"/>
      <c r="O56" s="28">
        <f t="shared" si="14"/>
        <v>0</v>
      </c>
      <c r="P56" s="4">
        <f t="shared" si="8"/>
        <v>83.435</v>
      </c>
      <c r="Q56" s="5">
        <f t="shared" si="15"/>
        <v>500.61</v>
      </c>
    </row>
    <row r="57" spans="1:17" ht="12.75">
      <c r="A57" s="24" t="s">
        <v>61</v>
      </c>
      <c r="B57" s="30">
        <v>30</v>
      </c>
      <c r="C57" s="25" t="s">
        <v>82</v>
      </c>
      <c r="D57" s="19"/>
      <c r="E57" s="26">
        <f t="shared" si="9"/>
        <v>0</v>
      </c>
      <c r="F57" s="19">
        <v>2.8</v>
      </c>
      <c r="G57" s="26">
        <f t="shared" si="10"/>
        <v>84</v>
      </c>
      <c r="H57" s="19"/>
      <c r="I57" s="26">
        <f t="shared" si="11"/>
        <v>0</v>
      </c>
      <c r="J57" s="18">
        <v>3.52</v>
      </c>
      <c r="K57" s="26">
        <f t="shared" si="12"/>
        <v>105.6</v>
      </c>
      <c r="L57" s="17">
        <v>2.55</v>
      </c>
      <c r="M57" s="27">
        <f t="shared" si="13"/>
        <v>76.5</v>
      </c>
      <c r="N57" s="31"/>
      <c r="O57" s="28">
        <f t="shared" si="14"/>
        <v>0</v>
      </c>
      <c r="P57" s="4">
        <f t="shared" si="8"/>
        <v>2.956666666666667</v>
      </c>
      <c r="Q57" s="5">
        <f t="shared" si="15"/>
        <v>88.70000000000002</v>
      </c>
    </row>
    <row r="58" spans="1:17" ht="12.75">
      <c r="A58" s="29" t="s">
        <v>62</v>
      </c>
      <c r="B58" s="30">
        <v>1</v>
      </c>
      <c r="C58" s="25" t="s">
        <v>82</v>
      </c>
      <c r="D58" s="19">
        <v>102.85</v>
      </c>
      <c r="E58" s="26">
        <f t="shared" si="9"/>
        <v>102.85</v>
      </c>
      <c r="F58" s="19">
        <v>115.5</v>
      </c>
      <c r="G58" s="26">
        <f t="shared" si="10"/>
        <v>115.5</v>
      </c>
      <c r="H58" s="19"/>
      <c r="I58" s="26">
        <f t="shared" si="11"/>
        <v>0</v>
      </c>
      <c r="J58" s="18">
        <v>75.2</v>
      </c>
      <c r="K58" s="26">
        <f t="shared" si="12"/>
        <v>75.2</v>
      </c>
      <c r="L58" s="17">
        <v>125</v>
      </c>
      <c r="M58" s="27">
        <f t="shared" si="13"/>
        <v>125</v>
      </c>
      <c r="N58" s="31"/>
      <c r="O58" s="28">
        <f t="shared" si="14"/>
        <v>0</v>
      </c>
      <c r="P58" s="4">
        <f t="shared" si="8"/>
        <v>104.6375</v>
      </c>
      <c r="Q58" s="5">
        <f t="shared" si="15"/>
        <v>104.6375</v>
      </c>
    </row>
    <row r="59" spans="1:17" ht="12.75">
      <c r="A59" s="29" t="s">
        <v>63</v>
      </c>
      <c r="B59" s="30">
        <v>60</v>
      </c>
      <c r="C59" s="25" t="s">
        <v>82</v>
      </c>
      <c r="D59" s="19"/>
      <c r="E59" s="26">
        <f t="shared" si="9"/>
        <v>0</v>
      </c>
      <c r="F59" s="19">
        <v>2.4</v>
      </c>
      <c r="G59" s="26">
        <f t="shared" si="10"/>
        <v>144</v>
      </c>
      <c r="H59" s="19"/>
      <c r="I59" s="26">
        <f t="shared" si="11"/>
        <v>0</v>
      </c>
      <c r="J59" s="18">
        <v>2.99</v>
      </c>
      <c r="K59" s="26">
        <f t="shared" si="12"/>
        <v>179.4</v>
      </c>
      <c r="L59" s="17">
        <v>3.1</v>
      </c>
      <c r="M59" s="27">
        <f t="shared" si="13"/>
        <v>186</v>
      </c>
      <c r="N59" s="31"/>
      <c r="O59" s="28">
        <f t="shared" si="14"/>
        <v>0</v>
      </c>
      <c r="P59" s="4">
        <f t="shared" si="8"/>
        <v>2.83</v>
      </c>
      <c r="Q59" s="5">
        <f t="shared" si="15"/>
        <v>169.8</v>
      </c>
    </row>
    <row r="60" spans="1:17" ht="12.75">
      <c r="A60" s="24" t="s">
        <v>64</v>
      </c>
      <c r="B60" s="30">
        <v>40</v>
      </c>
      <c r="C60" s="25" t="s">
        <v>83</v>
      </c>
      <c r="D60" s="19"/>
      <c r="E60" s="26">
        <f t="shared" si="9"/>
        <v>0</v>
      </c>
      <c r="F60" s="19">
        <v>599</v>
      </c>
      <c r="G60" s="26">
        <f t="shared" si="10"/>
        <v>23960</v>
      </c>
      <c r="H60" s="19"/>
      <c r="I60" s="26">
        <f t="shared" si="11"/>
        <v>0</v>
      </c>
      <c r="J60" s="18"/>
      <c r="K60" s="26">
        <f t="shared" si="12"/>
        <v>0</v>
      </c>
      <c r="L60" s="17"/>
      <c r="M60" s="27">
        <f t="shared" si="13"/>
        <v>0</v>
      </c>
      <c r="N60" s="31"/>
      <c r="O60" s="28">
        <f t="shared" si="14"/>
        <v>0</v>
      </c>
      <c r="P60" s="4">
        <f t="shared" si="8"/>
        <v>599</v>
      </c>
      <c r="Q60" s="5">
        <f t="shared" si="15"/>
        <v>23960</v>
      </c>
    </row>
    <row r="61" spans="1:17" ht="12.75">
      <c r="A61" s="29" t="s">
        <v>65</v>
      </c>
      <c r="B61" s="30">
        <v>18</v>
      </c>
      <c r="C61" s="25" t="s">
        <v>82</v>
      </c>
      <c r="D61" s="19">
        <v>6.77</v>
      </c>
      <c r="E61" s="26">
        <f t="shared" si="9"/>
        <v>121.85999999999999</v>
      </c>
      <c r="F61" s="19"/>
      <c r="G61" s="26">
        <f t="shared" si="10"/>
        <v>0</v>
      </c>
      <c r="H61" s="19"/>
      <c r="I61" s="26">
        <f t="shared" si="11"/>
        <v>0</v>
      </c>
      <c r="J61" s="18"/>
      <c r="K61" s="26">
        <f t="shared" si="12"/>
        <v>0</v>
      </c>
      <c r="L61" s="17">
        <v>33.02</v>
      </c>
      <c r="M61" s="27">
        <f t="shared" si="13"/>
        <v>594.36</v>
      </c>
      <c r="N61" s="31"/>
      <c r="O61" s="28">
        <f t="shared" si="14"/>
        <v>0</v>
      </c>
      <c r="P61" s="4">
        <f t="shared" si="8"/>
        <v>19.895000000000003</v>
      </c>
      <c r="Q61" s="5">
        <f t="shared" si="15"/>
        <v>358.11000000000007</v>
      </c>
    </row>
    <row r="62" spans="1:17" ht="12.75">
      <c r="A62" s="29" t="s">
        <v>66</v>
      </c>
      <c r="B62" s="30">
        <v>80</v>
      </c>
      <c r="C62" s="25" t="s">
        <v>83</v>
      </c>
      <c r="D62" s="19">
        <v>22.57</v>
      </c>
      <c r="E62" s="26">
        <f t="shared" si="9"/>
        <v>1805.6</v>
      </c>
      <c r="F62" s="19">
        <v>20.5</v>
      </c>
      <c r="G62" s="26">
        <f t="shared" si="10"/>
        <v>1640</v>
      </c>
      <c r="H62" s="19"/>
      <c r="I62" s="26">
        <f t="shared" si="11"/>
        <v>0</v>
      </c>
      <c r="J62" s="20"/>
      <c r="K62" s="26">
        <f t="shared" si="12"/>
        <v>0</v>
      </c>
      <c r="L62" s="17"/>
      <c r="M62" s="27">
        <f t="shared" si="13"/>
        <v>0</v>
      </c>
      <c r="N62" s="31"/>
      <c r="O62" s="28">
        <f t="shared" si="14"/>
        <v>0</v>
      </c>
      <c r="P62" s="4">
        <f t="shared" si="8"/>
        <v>21.535</v>
      </c>
      <c r="Q62" s="5">
        <f t="shared" si="15"/>
        <v>1722.8</v>
      </c>
    </row>
    <row r="63" spans="1:17" ht="12.75">
      <c r="A63" s="24" t="s">
        <v>67</v>
      </c>
      <c r="B63" s="30">
        <v>6</v>
      </c>
      <c r="C63" s="25" t="s">
        <v>82</v>
      </c>
      <c r="D63" s="19">
        <f>14.31+17.56</f>
        <v>31.869999999999997</v>
      </c>
      <c r="E63" s="26">
        <f t="shared" si="9"/>
        <v>191.21999999999997</v>
      </c>
      <c r="F63" s="19">
        <v>24.8</v>
      </c>
      <c r="G63" s="26">
        <f t="shared" si="10"/>
        <v>148.8</v>
      </c>
      <c r="H63" s="19"/>
      <c r="I63" s="26">
        <f t="shared" si="11"/>
        <v>0</v>
      </c>
      <c r="J63" s="18">
        <v>21.31</v>
      </c>
      <c r="K63" s="26">
        <f t="shared" si="12"/>
        <v>127.85999999999999</v>
      </c>
      <c r="L63" s="17">
        <v>80</v>
      </c>
      <c r="M63" s="27">
        <f t="shared" si="13"/>
        <v>480</v>
      </c>
      <c r="N63" s="31"/>
      <c r="O63" s="28">
        <f t="shared" si="14"/>
        <v>0</v>
      </c>
      <c r="P63" s="4">
        <f t="shared" si="8"/>
        <v>39.495000000000005</v>
      </c>
      <c r="Q63" s="5">
        <f t="shared" si="15"/>
        <v>236.97000000000003</v>
      </c>
    </row>
    <row r="64" spans="1:17" ht="12.75">
      <c r="A64" s="29" t="s">
        <v>68</v>
      </c>
      <c r="B64" s="30">
        <v>4</v>
      </c>
      <c r="C64" s="25" t="s">
        <v>82</v>
      </c>
      <c r="D64" s="19"/>
      <c r="E64" s="26">
        <f t="shared" si="9"/>
        <v>0</v>
      </c>
      <c r="F64" s="19">
        <v>1860</v>
      </c>
      <c r="G64" s="26">
        <f t="shared" si="10"/>
        <v>7440</v>
      </c>
      <c r="H64" s="19"/>
      <c r="I64" s="26">
        <f t="shared" si="11"/>
        <v>0</v>
      </c>
      <c r="J64" s="18"/>
      <c r="K64" s="26">
        <f t="shared" si="12"/>
        <v>0</v>
      </c>
      <c r="L64" s="17">
        <v>3272</v>
      </c>
      <c r="M64" s="27">
        <f t="shared" si="13"/>
        <v>13088</v>
      </c>
      <c r="N64" s="31"/>
      <c r="O64" s="28">
        <f t="shared" si="14"/>
        <v>0</v>
      </c>
      <c r="P64" s="4">
        <f t="shared" si="8"/>
        <v>2566</v>
      </c>
      <c r="Q64" s="5">
        <f t="shared" si="15"/>
        <v>10264</v>
      </c>
    </row>
    <row r="65" spans="1:17" ht="12.75">
      <c r="A65" s="29" t="s">
        <v>69</v>
      </c>
      <c r="B65" s="30">
        <v>12</v>
      </c>
      <c r="C65" s="25" t="s">
        <v>82</v>
      </c>
      <c r="D65" s="19"/>
      <c r="E65" s="26">
        <f t="shared" si="9"/>
        <v>0</v>
      </c>
      <c r="F65" s="19">
        <v>106</v>
      </c>
      <c r="G65" s="26">
        <f t="shared" si="10"/>
        <v>1272</v>
      </c>
      <c r="H65" s="19"/>
      <c r="I65" s="26">
        <f t="shared" si="11"/>
        <v>0</v>
      </c>
      <c r="J65" s="18"/>
      <c r="K65" s="26">
        <f t="shared" si="12"/>
        <v>0</v>
      </c>
      <c r="L65" s="17">
        <v>125.44</v>
      </c>
      <c r="M65" s="27">
        <f t="shared" si="13"/>
        <v>1505.28</v>
      </c>
      <c r="N65" s="31"/>
      <c r="O65" s="28">
        <f t="shared" si="14"/>
        <v>0</v>
      </c>
      <c r="P65" s="4">
        <f t="shared" si="8"/>
        <v>115.72</v>
      </c>
      <c r="Q65" s="5">
        <f t="shared" si="15"/>
        <v>1388.6399999999999</v>
      </c>
    </row>
    <row r="66" spans="1:17" ht="12.75">
      <c r="A66" s="24" t="s">
        <v>70</v>
      </c>
      <c r="B66" s="30">
        <v>24</v>
      </c>
      <c r="C66" s="25" t="s">
        <v>82</v>
      </c>
      <c r="D66" s="19"/>
      <c r="E66" s="26">
        <f t="shared" si="9"/>
        <v>0</v>
      </c>
      <c r="F66" s="19">
        <v>2.4</v>
      </c>
      <c r="G66" s="26">
        <f t="shared" si="10"/>
        <v>57.599999999999994</v>
      </c>
      <c r="H66" s="19"/>
      <c r="I66" s="26">
        <f t="shared" si="11"/>
        <v>0</v>
      </c>
      <c r="J66" s="18"/>
      <c r="K66" s="26">
        <f t="shared" si="12"/>
        <v>0</v>
      </c>
      <c r="L66" s="17">
        <v>3.16</v>
      </c>
      <c r="M66" s="27">
        <f t="shared" si="13"/>
        <v>75.84</v>
      </c>
      <c r="N66" s="31"/>
      <c r="O66" s="28">
        <f t="shared" si="14"/>
        <v>0</v>
      </c>
      <c r="P66" s="4">
        <f t="shared" si="8"/>
        <v>2.7800000000000002</v>
      </c>
      <c r="Q66" s="5">
        <f t="shared" si="15"/>
        <v>66.72</v>
      </c>
    </row>
    <row r="67" spans="1:17" ht="12.75">
      <c r="A67" s="29" t="s">
        <v>71</v>
      </c>
      <c r="B67" s="30">
        <v>100</v>
      </c>
      <c r="C67" s="25" t="s">
        <v>84</v>
      </c>
      <c r="D67" s="19"/>
      <c r="E67" s="26">
        <f t="shared" si="9"/>
        <v>0</v>
      </c>
      <c r="F67" s="19">
        <v>0.29</v>
      </c>
      <c r="G67" s="26">
        <f t="shared" si="10"/>
        <v>28.999999999999996</v>
      </c>
      <c r="H67" s="19"/>
      <c r="I67" s="26">
        <f t="shared" si="11"/>
        <v>0</v>
      </c>
      <c r="J67" s="18">
        <v>0.06</v>
      </c>
      <c r="K67" s="26">
        <f t="shared" si="12"/>
        <v>6</v>
      </c>
      <c r="L67" s="17">
        <v>0.16</v>
      </c>
      <c r="M67" s="27">
        <f t="shared" si="13"/>
        <v>16</v>
      </c>
      <c r="N67" s="31"/>
      <c r="O67" s="28">
        <f t="shared" si="14"/>
        <v>0</v>
      </c>
      <c r="P67" s="4">
        <f t="shared" si="8"/>
        <v>0.17</v>
      </c>
      <c r="Q67" s="5">
        <f t="shared" si="15"/>
        <v>17</v>
      </c>
    </row>
    <row r="68" spans="1:17" ht="12.75">
      <c r="A68" s="29" t="s">
        <v>72</v>
      </c>
      <c r="B68" s="30">
        <v>100</v>
      </c>
      <c r="C68" s="25" t="s">
        <v>84</v>
      </c>
      <c r="D68" s="19"/>
      <c r="E68" s="26">
        <f aca="true" t="shared" si="16" ref="E68:E77">$D68*B68</f>
        <v>0</v>
      </c>
      <c r="F68" s="19">
        <v>0.06</v>
      </c>
      <c r="G68" s="26">
        <f aca="true" t="shared" si="17" ref="G68:G77">F68*B68</f>
        <v>6</v>
      </c>
      <c r="H68" s="19">
        <v>0.06</v>
      </c>
      <c r="I68" s="26">
        <f aca="true" t="shared" si="18" ref="I68:I77">H68*B68</f>
        <v>6</v>
      </c>
      <c r="J68" s="18">
        <v>0.06</v>
      </c>
      <c r="K68" s="26">
        <f aca="true" t="shared" si="19" ref="K68:K77">J68*B68</f>
        <v>6</v>
      </c>
      <c r="L68" s="17">
        <v>0.05</v>
      </c>
      <c r="M68" s="27">
        <f aca="true" t="shared" si="20" ref="M68:M77">L68*B68</f>
        <v>5</v>
      </c>
      <c r="N68" s="31"/>
      <c r="O68" s="28">
        <f aca="true" t="shared" si="21" ref="O68:O77">N68*B68</f>
        <v>0</v>
      </c>
      <c r="P68" s="4">
        <f t="shared" si="8"/>
        <v>0.057499999999999996</v>
      </c>
      <c r="Q68" s="5">
        <f aca="true" t="shared" si="22" ref="Q68:Q77">PRODUCT(B68,P68)</f>
        <v>5.75</v>
      </c>
    </row>
    <row r="69" spans="1:17" ht="12.75">
      <c r="A69" s="24" t="s">
        <v>73</v>
      </c>
      <c r="B69" s="30">
        <v>100</v>
      </c>
      <c r="C69" s="25" t="s">
        <v>84</v>
      </c>
      <c r="D69" s="19"/>
      <c r="E69" s="26">
        <f t="shared" si="16"/>
        <v>0</v>
      </c>
      <c r="F69" s="19">
        <v>0.05</v>
      </c>
      <c r="G69" s="26">
        <f t="shared" si="17"/>
        <v>5</v>
      </c>
      <c r="H69" s="19">
        <v>0.04</v>
      </c>
      <c r="I69" s="26">
        <f t="shared" si="18"/>
        <v>4</v>
      </c>
      <c r="J69" s="18">
        <v>0.06</v>
      </c>
      <c r="K69" s="26">
        <f t="shared" si="19"/>
        <v>6</v>
      </c>
      <c r="L69" s="18">
        <v>0.05</v>
      </c>
      <c r="M69" s="27">
        <f t="shared" si="20"/>
        <v>5</v>
      </c>
      <c r="N69" s="31"/>
      <c r="O69" s="28">
        <f t="shared" si="21"/>
        <v>0</v>
      </c>
      <c r="P69" s="4">
        <f t="shared" si="8"/>
        <v>0.05</v>
      </c>
      <c r="Q69" s="5">
        <f t="shared" si="22"/>
        <v>5</v>
      </c>
    </row>
    <row r="70" spans="1:17" ht="12.75">
      <c r="A70" s="29" t="s">
        <v>74</v>
      </c>
      <c r="B70" s="30">
        <v>100</v>
      </c>
      <c r="C70" s="25" t="s">
        <v>84</v>
      </c>
      <c r="D70" s="19"/>
      <c r="E70" s="26">
        <f t="shared" si="16"/>
        <v>0</v>
      </c>
      <c r="F70" s="19">
        <v>0.1</v>
      </c>
      <c r="G70" s="26">
        <f t="shared" si="17"/>
        <v>10</v>
      </c>
      <c r="H70" s="19">
        <v>0.04</v>
      </c>
      <c r="I70" s="26">
        <f t="shared" si="18"/>
        <v>4</v>
      </c>
      <c r="J70" s="18"/>
      <c r="K70" s="26">
        <f t="shared" si="19"/>
        <v>0</v>
      </c>
      <c r="L70" s="19">
        <v>0.05</v>
      </c>
      <c r="M70" s="27">
        <f t="shared" si="20"/>
        <v>5</v>
      </c>
      <c r="N70" s="31"/>
      <c r="O70" s="28">
        <f t="shared" si="21"/>
        <v>0</v>
      </c>
      <c r="P70" s="4">
        <f t="shared" si="8"/>
        <v>0.06333333333333334</v>
      </c>
      <c r="Q70" s="5">
        <f t="shared" si="22"/>
        <v>6.333333333333334</v>
      </c>
    </row>
    <row r="71" spans="1:17" ht="12.75">
      <c r="A71" s="29" t="s">
        <v>75</v>
      </c>
      <c r="B71" s="30">
        <v>6</v>
      </c>
      <c r="C71" s="25" t="s">
        <v>82</v>
      </c>
      <c r="D71" s="19">
        <v>33.71</v>
      </c>
      <c r="E71" s="26">
        <f t="shared" si="16"/>
        <v>202.26</v>
      </c>
      <c r="F71" s="19">
        <v>37</v>
      </c>
      <c r="G71" s="26">
        <f t="shared" si="17"/>
        <v>222</v>
      </c>
      <c r="H71" s="19"/>
      <c r="I71" s="26">
        <f t="shared" si="18"/>
        <v>0</v>
      </c>
      <c r="J71" s="18">
        <v>34.2</v>
      </c>
      <c r="K71" s="26">
        <f t="shared" si="19"/>
        <v>205.20000000000002</v>
      </c>
      <c r="L71" s="19">
        <v>31.6</v>
      </c>
      <c r="M71" s="27">
        <f t="shared" si="20"/>
        <v>189.60000000000002</v>
      </c>
      <c r="N71" s="31"/>
      <c r="O71" s="28">
        <f t="shared" si="21"/>
        <v>0</v>
      </c>
      <c r="P71" s="4">
        <f t="shared" si="8"/>
        <v>34.127500000000005</v>
      </c>
      <c r="Q71" s="5">
        <f t="shared" si="22"/>
        <v>204.76500000000004</v>
      </c>
    </row>
    <row r="72" spans="1:17" ht="12.75">
      <c r="A72" s="24" t="s">
        <v>76</v>
      </c>
      <c r="B72" s="30">
        <v>12</v>
      </c>
      <c r="C72" s="25" t="s">
        <v>82</v>
      </c>
      <c r="D72" s="19"/>
      <c r="E72" s="26">
        <f t="shared" si="16"/>
        <v>0</v>
      </c>
      <c r="F72" s="19">
        <v>4.95</v>
      </c>
      <c r="G72" s="26">
        <f t="shared" si="17"/>
        <v>59.400000000000006</v>
      </c>
      <c r="H72" s="19"/>
      <c r="I72" s="26">
        <f t="shared" si="18"/>
        <v>0</v>
      </c>
      <c r="J72" s="21">
        <v>7.31</v>
      </c>
      <c r="K72" s="26">
        <f t="shared" si="19"/>
        <v>87.72</v>
      </c>
      <c r="L72" s="19">
        <v>6.75</v>
      </c>
      <c r="M72" s="27">
        <f t="shared" si="20"/>
        <v>81</v>
      </c>
      <c r="N72" s="31"/>
      <c r="O72" s="28">
        <f t="shared" si="21"/>
        <v>0</v>
      </c>
      <c r="P72" s="4">
        <f t="shared" si="8"/>
        <v>6.336666666666666</v>
      </c>
      <c r="Q72" s="5">
        <f t="shared" si="22"/>
        <v>76.03999999999999</v>
      </c>
    </row>
    <row r="73" spans="1:17" ht="12.75">
      <c r="A73" s="29" t="s">
        <v>77</v>
      </c>
      <c r="B73" s="30">
        <v>16</v>
      </c>
      <c r="C73" s="25" t="s">
        <v>82</v>
      </c>
      <c r="D73" s="15">
        <v>9.4</v>
      </c>
      <c r="E73" s="26">
        <f t="shared" si="16"/>
        <v>150.4</v>
      </c>
      <c r="F73" s="19">
        <v>2.6</v>
      </c>
      <c r="G73" s="26">
        <f t="shared" si="17"/>
        <v>41.6</v>
      </c>
      <c r="H73" s="19"/>
      <c r="I73" s="26">
        <f t="shared" si="18"/>
        <v>0</v>
      </c>
      <c r="J73" s="18">
        <v>2.45</v>
      </c>
      <c r="K73" s="26">
        <f t="shared" si="19"/>
        <v>39.2</v>
      </c>
      <c r="L73" s="19">
        <v>2.71</v>
      </c>
      <c r="M73" s="27">
        <f t="shared" si="20"/>
        <v>43.36</v>
      </c>
      <c r="N73" s="31"/>
      <c r="O73" s="28">
        <f t="shared" si="21"/>
        <v>0</v>
      </c>
      <c r="P73" s="4">
        <f t="shared" si="8"/>
        <v>4.29</v>
      </c>
      <c r="Q73" s="5">
        <f t="shared" si="22"/>
        <v>68.64</v>
      </c>
    </row>
    <row r="74" spans="1:17" ht="12.75">
      <c r="A74" s="29" t="s">
        <v>78</v>
      </c>
      <c r="B74" s="30">
        <v>20</v>
      </c>
      <c r="C74" s="25" t="s">
        <v>82</v>
      </c>
      <c r="D74" s="19">
        <v>208.59</v>
      </c>
      <c r="E74" s="26">
        <f t="shared" si="16"/>
        <v>4171.8</v>
      </c>
      <c r="F74" s="19">
        <v>39</v>
      </c>
      <c r="G74" s="26">
        <f t="shared" si="17"/>
        <v>780</v>
      </c>
      <c r="H74" s="19"/>
      <c r="I74" s="26">
        <f t="shared" si="18"/>
        <v>0</v>
      </c>
      <c r="J74" s="18">
        <v>43.4</v>
      </c>
      <c r="K74" s="26">
        <f t="shared" si="19"/>
        <v>868</v>
      </c>
      <c r="L74" s="19">
        <v>97.53</v>
      </c>
      <c r="M74" s="27">
        <f t="shared" si="20"/>
        <v>1950.6</v>
      </c>
      <c r="N74" s="31"/>
      <c r="O74" s="28">
        <f t="shared" si="21"/>
        <v>0</v>
      </c>
      <c r="P74" s="4">
        <f t="shared" si="8"/>
        <v>97.13</v>
      </c>
      <c r="Q74" s="5">
        <f t="shared" si="22"/>
        <v>1942.6</v>
      </c>
    </row>
    <row r="75" spans="1:17" ht="12.75">
      <c r="A75" s="24" t="s">
        <v>79</v>
      </c>
      <c r="B75" s="30">
        <v>30</v>
      </c>
      <c r="C75" s="25" t="s">
        <v>84</v>
      </c>
      <c r="D75" s="19">
        <v>31</v>
      </c>
      <c r="E75" s="26">
        <f t="shared" si="16"/>
        <v>930</v>
      </c>
      <c r="F75" s="19">
        <v>29.8</v>
      </c>
      <c r="G75" s="26">
        <f t="shared" si="17"/>
        <v>894</v>
      </c>
      <c r="H75" s="19"/>
      <c r="I75" s="26">
        <f t="shared" si="18"/>
        <v>0</v>
      </c>
      <c r="J75" s="18"/>
      <c r="K75" s="26">
        <f t="shared" si="19"/>
        <v>0</v>
      </c>
      <c r="L75" s="19"/>
      <c r="M75" s="27">
        <f t="shared" si="20"/>
        <v>0</v>
      </c>
      <c r="N75" s="31">
        <v>55.6</v>
      </c>
      <c r="O75" s="28">
        <f t="shared" si="21"/>
        <v>1668</v>
      </c>
      <c r="P75" s="4">
        <f t="shared" si="8"/>
        <v>38.800000000000004</v>
      </c>
      <c r="Q75" s="5">
        <f t="shared" si="22"/>
        <v>1164.0000000000002</v>
      </c>
    </row>
    <row r="76" spans="1:17" ht="12.75">
      <c r="A76" s="29" t="s">
        <v>80</v>
      </c>
      <c r="B76" s="30">
        <v>10</v>
      </c>
      <c r="C76" s="25" t="s">
        <v>84</v>
      </c>
      <c r="D76" s="19"/>
      <c r="E76" s="26">
        <f t="shared" si="16"/>
        <v>0</v>
      </c>
      <c r="F76" s="19"/>
      <c r="G76" s="26">
        <f t="shared" si="17"/>
        <v>0</v>
      </c>
      <c r="H76" s="19"/>
      <c r="I76" s="26">
        <f t="shared" si="18"/>
        <v>0</v>
      </c>
      <c r="J76" s="18"/>
      <c r="K76" s="26">
        <f t="shared" si="19"/>
        <v>0</v>
      </c>
      <c r="L76" s="19"/>
      <c r="M76" s="27">
        <f t="shared" si="20"/>
        <v>0</v>
      </c>
      <c r="N76" s="31">
        <v>19.98</v>
      </c>
      <c r="O76" s="28">
        <f t="shared" si="21"/>
        <v>199.8</v>
      </c>
      <c r="P76" s="4">
        <f t="shared" si="8"/>
        <v>19.98</v>
      </c>
      <c r="Q76" s="5">
        <f t="shared" si="22"/>
        <v>199.8</v>
      </c>
    </row>
    <row r="77" spans="1:17" ht="12.75">
      <c r="A77" s="29" t="s">
        <v>81</v>
      </c>
      <c r="B77" s="30">
        <v>20</v>
      </c>
      <c r="C77" s="25" t="s">
        <v>84</v>
      </c>
      <c r="D77" s="19"/>
      <c r="E77" s="26">
        <f t="shared" si="16"/>
        <v>0</v>
      </c>
      <c r="F77" s="19">
        <v>18.5</v>
      </c>
      <c r="G77" s="26">
        <f t="shared" si="17"/>
        <v>370</v>
      </c>
      <c r="H77" s="19"/>
      <c r="I77" s="26">
        <f t="shared" si="18"/>
        <v>0</v>
      </c>
      <c r="J77" s="18"/>
      <c r="K77" s="26">
        <f t="shared" si="19"/>
        <v>0</v>
      </c>
      <c r="L77" s="19"/>
      <c r="M77" s="27">
        <f t="shared" si="20"/>
        <v>0</v>
      </c>
      <c r="N77" s="31"/>
      <c r="O77" s="28">
        <f t="shared" si="21"/>
        <v>0</v>
      </c>
      <c r="P77" s="4">
        <f t="shared" si="8"/>
        <v>18.5</v>
      </c>
      <c r="Q77" s="5">
        <f t="shared" si="22"/>
        <v>370</v>
      </c>
    </row>
    <row r="78" spans="1:17" ht="13.5" thickBot="1">
      <c r="A78" s="32" t="s">
        <v>11</v>
      </c>
      <c r="B78" s="33"/>
      <c r="C78" s="34"/>
      <c r="D78" s="22"/>
      <c r="E78" s="22"/>
      <c r="F78" s="22"/>
      <c r="G78" s="22"/>
      <c r="H78" s="22"/>
      <c r="I78" s="22"/>
      <c r="J78" s="22"/>
      <c r="K78" s="35"/>
      <c r="L78" s="22"/>
      <c r="M78" s="22"/>
      <c r="N78" s="22"/>
      <c r="O78" s="35"/>
      <c r="P78" s="6"/>
      <c r="Q78" s="36">
        <f>SUM(Q4:Q77)</f>
        <v>94981.86653333333</v>
      </c>
    </row>
    <row r="79" ht="18.75" customHeight="1"/>
  </sheetData>
  <mergeCells count="11">
    <mergeCell ref="J2:K2"/>
    <mergeCell ref="A1:Q1"/>
    <mergeCell ref="D2:E2"/>
    <mergeCell ref="P2:Q2"/>
    <mergeCell ref="C2:C3"/>
    <mergeCell ref="A2:A3"/>
    <mergeCell ref="B2:B3"/>
    <mergeCell ref="N2:O2"/>
    <mergeCell ref="L2:M2"/>
    <mergeCell ref="F2:G2"/>
    <mergeCell ref="H2:I2"/>
  </mergeCells>
  <printOptions horizontalCentered="1" verticalCentered="1"/>
  <pageMargins left="0.56" right="0.1968503937007874" top="0.15748031496062992" bottom="0.1968503937007874" header="0.1968503937007874" footer="0.1968503937007874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2005-11-29T15:09:51Z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