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<sst xmlns="http://schemas.openxmlformats.org/spreadsheetml/2006/main" count="61" uniqueCount="39">
  <si>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ITEM</t>
  </si>
  <si>
    <t>QTDE</t>
  </si>
  <si>
    <t>V.Unit</t>
  </si>
  <si>
    <t>V.Total</t>
  </si>
  <si>
    <t>EMPRESA 1</t>
  </si>
  <si>
    <t>EMPRESA 2</t>
  </si>
  <si>
    <t>EMPRESA 3</t>
  </si>
  <si>
    <t>CUSTO MÉDIO</t>
  </si>
  <si>
    <t>V. Unit</t>
  </si>
  <si>
    <t>V. Total</t>
  </si>
  <si>
    <t>PLANILHA DE CUSTOS - IMPRESSOS</t>
  </si>
  <si>
    <t>UNID.</t>
  </si>
  <si>
    <t>cento</t>
  </si>
  <si>
    <t>EMPRESA 4</t>
  </si>
  <si>
    <t>EMPRESA 5</t>
  </si>
  <si>
    <t>T O T A L</t>
  </si>
  <si>
    <t>Empresa 2: proposta apresentada em 7.6.2001</t>
  </si>
  <si>
    <t>Empresa 4: proposta apresentada em 7.6.2001</t>
  </si>
  <si>
    <r>
      <t>Observação:</t>
    </r>
    <r>
      <rPr>
        <b/>
        <sz val="8"/>
        <rFont val="Arial"/>
        <family val="2"/>
      </rPr>
      <t xml:space="preserve"> A unidade de medida dos itens 1 a 6 foram convertidas para "cento". Ou seja, os valores unitários constantes das propostas foram multiplicados por 100 (cem).</t>
    </r>
  </si>
  <si>
    <t>7.1</t>
  </si>
  <si>
    <t>7.2</t>
  </si>
  <si>
    <t>editograf</t>
  </si>
  <si>
    <t>lettere</t>
  </si>
  <si>
    <t>zanétti</t>
  </si>
  <si>
    <t>rocha</t>
  </si>
  <si>
    <t>EMPRESA 6</t>
  </si>
  <si>
    <t>lessabus</t>
  </si>
  <si>
    <t>EMPRESA 7</t>
  </si>
  <si>
    <t>são josé</t>
  </si>
  <si>
    <t>EMPRESA 8</t>
  </si>
  <si>
    <t>odorizzi</t>
  </si>
  <si>
    <t xml:space="preserve">                  subitens 7.1. e 7.2: proposta apresentada em 11.6.2001</t>
  </si>
  <si>
    <t>elebert</t>
  </si>
  <si>
    <t>Empresa 5- itens 1 a 6: proposta apresentada em 29.5.2001</t>
  </si>
  <si>
    <t>Empresa 6: proposta apresentada em 11.6.2001</t>
  </si>
  <si>
    <t>Empresa 7: proposta apresentada em 13.6.2001</t>
  </si>
  <si>
    <t>Empresa 8: proposta apresentada em 13.6.2001</t>
  </si>
  <si>
    <t>Empresa 1-itens 1 a 6: proposta apresentada em 7.6.2001</t>
  </si>
  <si>
    <t>Empresa 3: proposta apresentada em 7.6.2001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</si>
</sst>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2" fillId="0" borderId="14" xfId="18" applyFont="1" applyBorder="1" applyAlignment="1">
      <alignment horizontal="center"/>
    </xf>
    <xf numFmtId="43" fontId="2" fillId="0" borderId="34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workbookViewId="0" topLeftCell="A7">
      <selection activeCell="E25" sqref="E25"/>
    </sheetView>
  </sheetViews>
  <sheetFormatPr defaultColWidth="9.140625" defaultRowHeight="12.75"/>
  <cols>
    <col min="1" max="1" width="5.28125" style="1" customWidth="1"/>
    <col min="2" max="2" width="5.140625" style="1" customWidth="1"/>
    <col min="3" max="3" width="6.00390625" style="1" customWidth="1"/>
    <col min="4" max="4" width="7.140625" style="1" bestFit="1" customWidth="1"/>
    <col min="5" max="5" width="7.8515625" style="1" bestFit="1" customWidth="1"/>
    <col min="6" max="6" width="5.57421875" style="1" bestFit="1" customWidth="1"/>
    <col min="7" max="7" width="7.00390625" style="1" bestFit="1" customWidth="1"/>
    <col min="8" max="8" width="6.8515625" style="1" bestFit="1" customWidth="1"/>
    <col min="9" max="9" width="7.00390625" style="23" bestFit="1" customWidth="1"/>
    <col min="10" max="10" width="5.57421875" style="1" bestFit="1" customWidth="1"/>
    <col min="11" max="11" width="7.00390625" style="23" bestFit="1" customWidth="1"/>
    <col min="12" max="12" width="5.57421875" style="23" bestFit="1" customWidth="1"/>
    <col min="13" max="13" width="7.8515625" style="1" bestFit="1" customWidth="1"/>
    <col min="14" max="14" width="6.140625" style="23" customWidth="1"/>
    <col min="15" max="15" width="9.00390625" style="1" bestFit="1" customWidth="1"/>
    <col min="16" max="16" width="5.57421875" style="23" bestFit="1" customWidth="1"/>
    <col min="17" max="17" width="8.28125" style="1" customWidth="1"/>
    <col min="18" max="18" width="6.57421875" style="1" customWidth="1"/>
    <col min="19" max="19" width="7.57421875" style="1" customWidth="1"/>
    <col min="20" max="20" width="6.00390625" style="1" bestFit="1" customWidth="1"/>
    <col min="21" max="21" width="9.00390625" style="1" bestFit="1" customWidth="1"/>
    <col min="22" max="16384" width="11.421875" style="1" customWidth="1"/>
  </cols>
  <sheetData>
    <row r="1" spans="1:16" ht="12.75">
      <c r="A1" s="53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</row>
    <row r="2" spans="1:15" s="52" customFormat="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52" customFormat="1" ht="13.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8" ht="24.75" customHeight="1" hidden="1" thickBot="1">
      <c r="A4" s="2"/>
      <c r="B4" s="3"/>
      <c r="C4" s="3"/>
      <c r="D4" s="3" t="s">
        <v>21</v>
      </c>
      <c r="E4" s="3"/>
      <c r="F4" s="3" t="s">
        <v>22</v>
      </c>
      <c r="G4" s="3"/>
      <c r="H4" s="3" t="s">
        <v>28</v>
      </c>
      <c r="I4" s="3"/>
      <c r="J4" s="3" t="s">
        <v>23</v>
      </c>
      <c r="K4" s="3"/>
      <c r="L4" s="3" t="s">
        <v>24</v>
      </c>
      <c r="M4" s="3"/>
      <c r="N4" s="3" t="s">
        <v>32</v>
      </c>
      <c r="O4" s="3"/>
      <c r="P4" s="3" t="s">
        <v>26</v>
      </c>
      <c r="R4" s="1" t="s">
        <v>30</v>
      </c>
    </row>
    <row r="5" spans="1:21" ht="11.25">
      <c r="A5" s="58" t="s">
        <v>0</v>
      </c>
      <c r="B5" s="58" t="s">
        <v>1</v>
      </c>
      <c r="C5" s="60" t="s">
        <v>11</v>
      </c>
      <c r="D5" s="4" t="s">
        <v>4</v>
      </c>
      <c r="E5" s="4"/>
      <c r="F5" s="4" t="s">
        <v>5</v>
      </c>
      <c r="G5" s="4"/>
      <c r="H5" s="4" t="s">
        <v>6</v>
      </c>
      <c r="I5" s="4"/>
      <c r="J5" s="4" t="s">
        <v>13</v>
      </c>
      <c r="K5" s="4"/>
      <c r="L5" s="4" t="s">
        <v>14</v>
      </c>
      <c r="M5" s="5"/>
      <c r="N5" s="4" t="s">
        <v>25</v>
      </c>
      <c r="O5" s="4"/>
      <c r="P5" s="4" t="s">
        <v>27</v>
      </c>
      <c r="Q5" s="5"/>
      <c r="R5" s="4" t="s">
        <v>29</v>
      </c>
      <c r="S5" s="5"/>
      <c r="T5" s="54" t="s">
        <v>7</v>
      </c>
      <c r="U5" s="55"/>
    </row>
    <row r="6" spans="1:21" ht="12" thickBot="1">
      <c r="A6" s="59"/>
      <c r="B6" s="59"/>
      <c r="C6" s="61"/>
      <c r="D6" s="6" t="s">
        <v>2</v>
      </c>
      <c r="E6" s="6" t="s">
        <v>3</v>
      </c>
      <c r="F6" s="6" t="s">
        <v>2</v>
      </c>
      <c r="G6" s="6" t="s">
        <v>3</v>
      </c>
      <c r="H6" s="6" t="s">
        <v>2</v>
      </c>
      <c r="I6" s="6" t="s">
        <v>3</v>
      </c>
      <c r="J6" s="6" t="s">
        <v>2</v>
      </c>
      <c r="K6" s="6" t="s">
        <v>3</v>
      </c>
      <c r="L6" s="6" t="s">
        <v>2</v>
      </c>
      <c r="M6" s="7" t="s">
        <v>3</v>
      </c>
      <c r="N6" s="6" t="s">
        <v>2</v>
      </c>
      <c r="O6" s="6" t="s">
        <v>3</v>
      </c>
      <c r="P6" s="6" t="s">
        <v>2</v>
      </c>
      <c r="Q6" s="7" t="s">
        <v>3</v>
      </c>
      <c r="R6" s="6" t="s">
        <v>2</v>
      </c>
      <c r="S6" s="7" t="s">
        <v>3</v>
      </c>
      <c r="T6" s="8" t="s">
        <v>8</v>
      </c>
      <c r="U6" s="9" t="s">
        <v>9</v>
      </c>
    </row>
    <row r="7" spans="1:22" ht="11.25">
      <c r="A7" s="37">
        <v>1</v>
      </c>
      <c r="B7" s="38">
        <f>30000/100</f>
        <v>300</v>
      </c>
      <c r="C7" s="38" t="s">
        <v>12</v>
      </c>
      <c r="D7" s="39">
        <f>0.0977*100</f>
        <v>9.77</v>
      </c>
      <c r="E7" s="39">
        <f>D7*$B$7</f>
        <v>2931</v>
      </c>
      <c r="F7" s="39">
        <f>0.1351*100</f>
        <v>13.51</v>
      </c>
      <c r="G7" s="39">
        <f>F7*$B$7</f>
        <v>4053</v>
      </c>
      <c r="H7" s="39">
        <f aca="true" t="shared" si="0" ref="H7:H12">I7/B7</f>
        <v>9.763333333333334</v>
      </c>
      <c r="I7" s="39">
        <v>2929</v>
      </c>
      <c r="J7" s="39">
        <f>0.102*100</f>
        <v>10.2</v>
      </c>
      <c r="K7" s="39">
        <f>J7*B7</f>
        <v>3060</v>
      </c>
      <c r="L7" s="39">
        <f>0.11*100</f>
        <v>11</v>
      </c>
      <c r="M7" s="40">
        <f>L7*$B$7</f>
        <v>3300</v>
      </c>
      <c r="N7" s="39"/>
      <c r="O7" s="40">
        <f>N7*$B$7</f>
        <v>0</v>
      </c>
      <c r="P7" s="39"/>
      <c r="Q7" s="40">
        <f>P7*$B$7</f>
        <v>0</v>
      </c>
      <c r="R7" s="39"/>
      <c r="S7" s="40">
        <f>R7*$B$7</f>
        <v>0</v>
      </c>
      <c r="T7" s="41">
        <f aca="true" t="shared" si="1" ref="T7:T12">AVERAGE(D7,F7,H7,J7,L7)</f>
        <v>10.848666666666668</v>
      </c>
      <c r="U7" s="42">
        <f aca="true" t="shared" si="2" ref="U7:U14">T7*$B7</f>
        <v>3254.6000000000004</v>
      </c>
      <c r="V7" s="16"/>
    </row>
    <row r="8" spans="1:22" ht="11.25">
      <c r="A8" s="17">
        <v>2</v>
      </c>
      <c r="B8" s="11">
        <f>10000/100</f>
        <v>100</v>
      </c>
      <c r="C8" s="18" t="s">
        <v>12</v>
      </c>
      <c r="D8" s="12">
        <f>0.12*100</f>
        <v>12</v>
      </c>
      <c r="E8" s="12">
        <f>D8*$B$8</f>
        <v>1200</v>
      </c>
      <c r="F8" s="12">
        <f>0.1511*100</f>
        <v>15.110000000000001</v>
      </c>
      <c r="G8" s="12">
        <f aca="true" t="shared" si="3" ref="G8:G14">F8*B8</f>
        <v>1511.0000000000002</v>
      </c>
      <c r="H8" s="13">
        <f t="shared" si="0"/>
        <v>9.75</v>
      </c>
      <c r="I8" s="13">
        <v>975</v>
      </c>
      <c r="J8" s="12">
        <f>0.115*100</f>
        <v>11.5</v>
      </c>
      <c r="K8" s="13">
        <f>J8*$B$8</f>
        <v>1150</v>
      </c>
      <c r="L8" s="12">
        <f>0.13*100</f>
        <v>13</v>
      </c>
      <c r="M8" s="19">
        <f aca="true" t="shared" si="4" ref="M8:M14">L8*B8</f>
        <v>1300</v>
      </c>
      <c r="N8" s="12"/>
      <c r="O8" s="19">
        <f aca="true" t="shared" si="5" ref="O8:O14">N8*B8</f>
        <v>0</v>
      </c>
      <c r="P8" s="12"/>
      <c r="Q8" s="19">
        <f aca="true" t="shared" si="6" ref="Q8:Q14">P8*B8</f>
        <v>0</v>
      </c>
      <c r="R8" s="12"/>
      <c r="S8" s="19">
        <f>R8*D8</f>
        <v>0</v>
      </c>
      <c r="T8" s="14">
        <f t="shared" si="1"/>
        <v>12.272</v>
      </c>
      <c r="U8" s="15">
        <f t="shared" si="2"/>
        <v>1227.2</v>
      </c>
      <c r="V8" s="16"/>
    </row>
    <row r="9" spans="1:22" ht="11.25">
      <c r="A9" s="10">
        <v>3</v>
      </c>
      <c r="B9" s="11">
        <f>30000/100</f>
        <v>300</v>
      </c>
      <c r="C9" s="18" t="s">
        <v>12</v>
      </c>
      <c r="D9" s="12">
        <f>0.14*100</f>
        <v>14.000000000000002</v>
      </c>
      <c r="E9" s="12">
        <f>D9*$B$9</f>
        <v>4200.000000000001</v>
      </c>
      <c r="F9" s="12">
        <f>0.1992*100</f>
        <v>19.919999999999998</v>
      </c>
      <c r="G9" s="12">
        <f t="shared" si="3"/>
        <v>5975.999999999999</v>
      </c>
      <c r="H9" s="13">
        <f t="shared" si="0"/>
        <v>15.5</v>
      </c>
      <c r="I9" s="13">
        <v>4650</v>
      </c>
      <c r="J9" s="12">
        <f>0.147*100</f>
        <v>14.7</v>
      </c>
      <c r="K9" s="13">
        <f>J9*$B$9</f>
        <v>4410</v>
      </c>
      <c r="L9" s="12">
        <f>0.15*100</f>
        <v>15</v>
      </c>
      <c r="M9" s="19">
        <f t="shared" si="4"/>
        <v>4500</v>
      </c>
      <c r="N9" s="12"/>
      <c r="O9" s="19">
        <f t="shared" si="5"/>
        <v>0</v>
      </c>
      <c r="P9" s="12"/>
      <c r="Q9" s="19">
        <f t="shared" si="6"/>
        <v>0</v>
      </c>
      <c r="R9" s="12"/>
      <c r="S9" s="19">
        <f>R9*D9</f>
        <v>0</v>
      </c>
      <c r="T9" s="14">
        <f t="shared" si="1"/>
        <v>15.824000000000002</v>
      </c>
      <c r="U9" s="15">
        <f t="shared" si="2"/>
        <v>4747.200000000001</v>
      </c>
      <c r="V9" s="16"/>
    </row>
    <row r="10" spans="1:22" ht="11.25">
      <c r="A10" s="10">
        <v>4</v>
      </c>
      <c r="B10" s="11">
        <f>10000/100</f>
        <v>100</v>
      </c>
      <c r="C10" s="18" t="s">
        <v>12</v>
      </c>
      <c r="D10" s="12">
        <f>0.163*100</f>
        <v>16.3</v>
      </c>
      <c r="E10" s="12">
        <f>D10*B10</f>
        <v>1630</v>
      </c>
      <c r="F10" s="12">
        <f>0.2162*100</f>
        <v>21.62</v>
      </c>
      <c r="G10" s="12">
        <f t="shared" si="3"/>
        <v>2162</v>
      </c>
      <c r="H10" s="13">
        <f t="shared" si="0"/>
        <v>15.5</v>
      </c>
      <c r="I10" s="13">
        <v>1550</v>
      </c>
      <c r="J10" s="12">
        <f>0.172*100</f>
        <v>17.2</v>
      </c>
      <c r="K10" s="13">
        <f>J10*$B$10</f>
        <v>1720</v>
      </c>
      <c r="L10" s="12">
        <f>0.16*100</f>
        <v>16</v>
      </c>
      <c r="M10" s="19">
        <f t="shared" si="4"/>
        <v>1600</v>
      </c>
      <c r="N10" s="12"/>
      <c r="O10" s="19">
        <f t="shared" si="5"/>
        <v>0</v>
      </c>
      <c r="P10" s="12"/>
      <c r="Q10" s="19">
        <f t="shared" si="6"/>
        <v>0</v>
      </c>
      <c r="R10" s="12"/>
      <c r="S10" s="19">
        <f>R10*D10</f>
        <v>0</v>
      </c>
      <c r="T10" s="14">
        <f t="shared" si="1"/>
        <v>17.324</v>
      </c>
      <c r="U10" s="15">
        <f t="shared" si="2"/>
        <v>1732.4</v>
      </c>
      <c r="V10" s="16"/>
    </row>
    <row r="11" spans="1:22" ht="11.25">
      <c r="A11" s="17">
        <v>5</v>
      </c>
      <c r="B11" s="11">
        <f>3000/100</f>
        <v>30</v>
      </c>
      <c r="C11" s="18" t="s">
        <v>12</v>
      </c>
      <c r="D11" s="12">
        <f>0.371*100</f>
        <v>37.1</v>
      </c>
      <c r="E11" s="12">
        <f>D11*B11</f>
        <v>1113</v>
      </c>
      <c r="F11" s="12">
        <v>20.85</v>
      </c>
      <c r="G11" s="12">
        <f t="shared" si="3"/>
        <v>625.5</v>
      </c>
      <c r="H11" s="13">
        <f t="shared" si="0"/>
        <v>36.666666666666664</v>
      </c>
      <c r="I11" s="13">
        <v>1100</v>
      </c>
      <c r="J11" s="12">
        <f>0.192*100</f>
        <v>19.2</v>
      </c>
      <c r="K11" s="13">
        <f>J11*$B$11</f>
        <v>576</v>
      </c>
      <c r="L11" s="12">
        <f>0.27*100</f>
        <v>27</v>
      </c>
      <c r="M11" s="19">
        <f t="shared" si="4"/>
        <v>810</v>
      </c>
      <c r="N11" s="12"/>
      <c r="O11" s="19">
        <f t="shared" si="5"/>
        <v>0</v>
      </c>
      <c r="P11" s="12"/>
      <c r="Q11" s="19">
        <f t="shared" si="6"/>
        <v>0</v>
      </c>
      <c r="R11" s="12"/>
      <c r="S11" s="19">
        <f>R11*D11</f>
        <v>0</v>
      </c>
      <c r="T11" s="14">
        <f t="shared" si="1"/>
        <v>28.163333333333334</v>
      </c>
      <c r="U11" s="15">
        <f t="shared" si="2"/>
        <v>844.9</v>
      </c>
      <c r="V11" s="16"/>
    </row>
    <row r="12" spans="1:22" ht="11.25">
      <c r="A12" s="17">
        <v>6</v>
      </c>
      <c r="B12" s="18">
        <f>3000/100</f>
        <v>30</v>
      </c>
      <c r="C12" s="18" t="s">
        <v>12</v>
      </c>
      <c r="D12" s="12">
        <v>13.8</v>
      </c>
      <c r="E12" s="12">
        <f>D12*B12</f>
        <v>414</v>
      </c>
      <c r="F12" s="12">
        <v>13.13</v>
      </c>
      <c r="G12" s="12">
        <f t="shared" si="3"/>
        <v>393.90000000000003</v>
      </c>
      <c r="H12" s="12">
        <f t="shared" si="0"/>
        <v>25.6</v>
      </c>
      <c r="I12" s="12">
        <v>768</v>
      </c>
      <c r="J12" s="12">
        <v>12.4</v>
      </c>
      <c r="K12" s="12">
        <f>J12*$B$11</f>
        <v>372</v>
      </c>
      <c r="L12" s="12">
        <f>0.16*100</f>
        <v>16</v>
      </c>
      <c r="M12" s="12">
        <f t="shared" si="4"/>
        <v>480</v>
      </c>
      <c r="N12" s="12"/>
      <c r="O12" s="12">
        <f t="shared" si="5"/>
        <v>0</v>
      </c>
      <c r="P12" s="12"/>
      <c r="Q12" s="12">
        <f t="shared" si="6"/>
        <v>0</v>
      </c>
      <c r="R12" s="12"/>
      <c r="S12" s="19">
        <f>R12*D12</f>
        <v>0</v>
      </c>
      <c r="T12" s="47">
        <f t="shared" si="1"/>
        <v>16.186</v>
      </c>
      <c r="U12" s="43">
        <f t="shared" si="2"/>
        <v>485.58</v>
      </c>
      <c r="V12" s="16"/>
    </row>
    <row r="13" spans="1:22" ht="11.25">
      <c r="A13" s="44" t="s">
        <v>19</v>
      </c>
      <c r="B13" s="24">
        <v>1100</v>
      </c>
      <c r="C13" s="24" t="s">
        <v>11</v>
      </c>
      <c r="D13" s="25">
        <v>8.67</v>
      </c>
      <c r="E13" s="12">
        <f>D13*B13</f>
        <v>9537</v>
      </c>
      <c r="F13" s="25"/>
      <c r="G13" s="25">
        <f t="shared" si="3"/>
        <v>0</v>
      </c>
      <c r="H13" s="25"/>
      <c r="I13" s="25">
        <f>H13*B13</f>
        <v>0</v>
      </c>
      <c r="J13" s="25"/>
      <c r="K13" s="25">
        <f>J13*$B$11</f>
        <v>0</v>
      </c>
      <c r="L13" s="25">
        <v>11.84</v>
      </c>
      <c r="M13" s="25">
        <f t="shared" si="4"/>
        <v>13024</v>
      </c>
      <c r="N13" s="25">
        <v>6.89</v>
      </c>
      <c r="O13" s="46">
        <f t="shared" si="5"/>
        <v>7579</v>
      </c>
      <c r="P13" s="25">
        <v>8.6</v>
      </c>
      <c r="Q13" s="25">
        <f t="shared" si="6"/>
        <v>9460</v>
      </c>
      <c r="R13" s="25">
        <v>6.91</v>
      </c>
      <c r="S13" s="46">
        <f>R13*B13</f>
        <v>7601</v>
      </c>
      <c r="T13" s="47">
        <f>AVERAGE(D13,F13,H13,J13,L13,P13,N13,R13)</f>
        <v>8.581999999999999</v>
      </c>
      <c r="U13" s="45">
        <f t="shared" si="2"/>
        <v>9440.199999999999</v>
      </c>
      <c r="V13" s="16"/>
    </row>
    <row r="14" spans="1:22" ht="12" thickBot="1">
      <c r="A14" s="44" t="s">
        <v>20</v>
      </c>
      <c r="B14" s="24">
        <v>1100</v>
      </c>
      <c r="C14" s="24" t="s">
        <v>11</v>
      </c>
      <c r="D14" s="25">
        <v>9.69</v>
      </c>
      <c r="E14" s="12">
        <f>D14*B14</f>
        <v>10659</v>
      </c>
      <c r="F14" s="25"/>
      <c r="G14" s="25">
        <f t="shared" si="3"/>
        <v>0</v>
      </c>
      <c r="H14" s="25"/>
      <c r="I14" s="25">
        <f>H14*B14</f>
        <v>0</v>
      </c>
      <c r="J14" s="25"/>
      <c r="K14" s="25">
        <f>J14*$B$11</f>
        <v>0</v>
      </c>
      <c r="L14" s="25">
        <v>11.84</v>
      </c>
      <c r="M14" s="25">
        <f t="shared" si="4"/>
        <v>13024</v>
      </c>
      <c r="N14" s="25">
        <v>8</v>
      </c>
      <c r="O14" s="46">
        <f t="shared" si="5"/>
        <v>8800</v>
      </c>
      <c r="P14" s="25">
        <v>9.5</v>
      </c>
      <c r="Q14" s="25">
        <f t="shared" si="6"/>
        <v>10450</v>
      </c>
      <c r="R14" s="25">
        <v>7.94</v>
      </c>
      <c r="S14" s="46">
        <f>R14*B14</f>
        <v>8734</v>
      </c>
      <c r="T14" s="47">
        <f>AVERAGE(D14,F14,H14,J14,L14,P14,N14,R14)</f>
        <v>9.394</v>
      </c>
      <c r="U14" s="45">
        <f t="shared" si="2"/>
        <v>10333.4</v>
      </c>
      <c r="V14" s="16"/>
    </row>
    <row r="15" spans="1:22" ht="13.5" customHeight="1" thickBot="1">
      <c r="A15" s="26" t="s">
        <v>15</v>
      </c>
      <c r="B15" s="27"/>
      <c r="C15" s="27"/>
      <c r="D15" s="28"/>
      <c r="E15" s="28"/>
      <c r="F15" s="28"/>
      <c r="G15" s="28"/>
      <c r="H15" s="29"/>
      <c r="I15" s="29"/>
      <c r="J15" s="29"/>
      <c r="K15" s="29"/>
      <c r="L15" s="29"/>
      <c r="M15" s="27"/>
      <c r="N15" s="29"/>
      <c r="O15" s="27"/>
      <c r="P15" s="29"/>
      <c r="Q15" s="27"/>
      <c r="R15" s="29"/>
      <c r="S15" s="27"/>
      <c r="T15" s="62">
        <f>SUM(U7:U14)</f>
        <v>32065.479999999996</v>
      </c>
      <c r="U15" s="63"/>
      <c r="V15" s="22"/>
    </row>
    <row r="16" spans="1:16" ht="33.75" customHeight="1">
      <c r="A16" s="56" t="s">
        <v>18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21"/>
      <c r="M16" s="21"/>
      <c r="N16" s="21"/>
      <c r="O16" s="21"/>
      <c r="P16" s="22"/>
    </row>
    <row r="18" spans="1:14" ht="11.25">
      <c r="A18" s="30" t="s">
        <v>37</v>
      </c>
      <c r="B18" s="31"/>
      <c r="C18" s="31"/>
      <c r="D18" s="31"/>
      <c r="E18" s="31"/>
      <c r="F18" s="49"/>
      <c r="G18" s="31"/>
      <c r="H18" s="50"/>
      <c r="I18" s="20"/>
      <c r="J18" s="20"/>
      <c r="K18" s="1"/>
      <c r="L18" s="1"/>
      <c r="N18" s="1"/>
    </row>
    <row r="19" spans="1:14" ht="11.25">
      <c r="A19" s="32" t="s">
        <v>31</v>
      </c>
      <c r="B19" s="20"/>
      <c r="C19" s="20"/>
      <c r="D19" s="20"/>
      <c r="E19" s="20"/>
      <c r="F19" s="48"/>
      <c r="G19" s="20"/>
      <c r="H19" s="33"/>
      <c r="I19" s="20"/>
      <c r="J19" s="20"/>
      <c r="K19" s="1"/>
      <c r="L19" s="1"/>
      <c r="N19" s="1"/>
    </row>
    <row r="20" spans="1:14" ht="11.25">
      <c r="A20" s="32" t="s">
        <v>16</v>
      </c>
      <c r="B20" s="20"/>
      <c r="C20" s="20"/>
      <c r="D20" s="20"/>
      <c r="E20" s="20"/>
      <c r="F20" s="20"/>
      <c r="G20" s="20"/>
      <c r="H20" s="33"/>
      <c r="I20" s="20"/>
      <c r="J20" s="20"/>
      <c r="K20" s="20"/>
      <c r="L20" s="20"/>
      <c r="N20" s="1"/>
    </row>
    <row r="21" spans="1:14" ht="11.25">
      <c r="A21" s="32" t="s">
        <v>38</v>
      </c>
      <c r="B21" s="20"/>
      <c r="C21" s="20"/>
      <c r="D21" s="20"/>
      <c r="E21" s="20"/>
      <c r="F21" s="20"/>
      <c r="G21" s="20"/>
      <c r="H21" s="33"/>
      <c r="I21" s="20"/>
      <c r="J21" s="20"/>
      <c r="K21" s="20"/>
      <c r="L21" s="20"/>
      <c r="N21" s="1"/>
    </row>
    <row r="22" spans="1:12" ht="11.25">
      <c r="A22" s="32" t="s">
        <v>17</v>
      </c>
      <c r="B22" s="20"/>
      <c r="C22" s="20"/>
      <c r="D22" s="20"/>
      <c r="E22" s="20"/>
      <c r="F22" s="20"/>
      <c r="G22" s="20"/>
      <c r="H22" s="33"/>
      <c r="I22" s="22"/>
      <c r="J22" s="20"/>
      <c r="K22" s="22"/>
      <c r="L22" s="22"/>
    </row>
    <row r="23" spans="1:12" ht="11.25">
      <c r="A23" s="32" t="s">
        <v>33</v>
      </c>
      <c r="B23" s="20"/>
      <c r="C23" s="20"/>
      <c r="D23" s="20"/>
      <c r="E23" s="20"/>
      <c r="F23" s="20"/>
      <c r="G23" s="20"/>
      <c r="H23" s="33"/>
      <c r="I23" s="22"/>
      <c r="J23" s="20"/>
      <c r="K23" s="22"/>
      <c r="L23" s="22"/>
    </row>
    <row r="24" spans="1:12" ht="11.25">
      <c r="A24" s="32" t="s">
        <v>31</v>
      </c>
      <c r="B24" s="20"/>
      <c r="C24" s="20"/>
      <c r="D24" s="20"/>
      <c r="E24" s="20"/>
      <c r="F24" s="20"/>
      <c r="G24" s="20"/>
      <c r="H24" s="33"/>
      <c r="I24" s="22"/>
      <c r="J24" s="20"/>
      <c r="K24" s="22"/>
      <c r="L24" s="22"/>
    </row>
    <row r="25" spans="1:12" ht="11.25">
      <c r="A25" s="32" t="s">
        <v>34</v>
      </c>
      <c r="B25" s="20"/>
      <c r="C25" s="20"/>
      <c r="D25" s="20"/>
      <c r="E25" s="20"/>
      <c r="F25" s="20"/>
      <c r="G25" s="20"/>
      <c r="H25" s="33"/>
      <c r="I25" s="22"/>
      <c r="J25" s="20"/>
      <c r="K25" s="22"/>
      <c r="L25" s="22"/>
    </row>
    <row r="26" spans="1:12" ht="11.25">
      <c r="A26" s="32" t="s">
        <v>35</v>
      </c>
      <c r="B26" s="20"/>
      <c r="C26" s="20"/>
      <c r="D26" s="20"/>
      <c r="E26" s="20"/>
      <c r="F26" s="20"/>
      <c r="G26" s="20"/>
      <c r="H26" s="33"/>
      <c r="I26" s="22"/>
      <c r="J26" s="20"/>
      <c r="K26" s="22"/>
      <c r="L26" s="22"/>
    </row>
    <row r="27" spans="1:10" ht="11.25">
      <c r="A27" s="34" t="s">
        <v>36</v>
      </c>
      <c r="B27" s="35"/>
      <c r="C27" s="35"/>
      <c r="D27" s="35"/>
      <c r="E27" s="35"/>
      <c r="F27" s="35"/>
      <c r="G27" s="35"/>
      <c r="H27" s="36"/>
      <c r="J27" s="20"/>
    </row>
    <row r="32" spans="9:14" ht="15" customHeight="1">
      <c r="I32" s="1"/>
      <c r="K32" s="1"/>
      <c r="L32" s="1"/>
      <c r="N32" s="1"/>
    </row>
    <row r="34" spans="9:14" ht="11.25">
      <c r="I34" s="1"/>
      <c r="K34" s="1"/>
      <c r="L34" s="1"/>
      <c r="N34" s="1"/>
    </row>
    <row r="50" spans="9:14" ht="11.25">
      <c r="I50" s="1"/>
      <c r="K50" s="1"/>
      <c r="L50" s="1"/>
      <c r="N50" s="1"/>
    </row>
    <row r="53" spans="1:17" s="20" customFormat="1" ht="11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3"/>
      <c r="Q53" s="1"/>
    </row>
    <row r="54" spans="9:14" ht="11.25">
      <c r="I54" s="1"/>
      <c r="K54" s="1"/>
      <c r="L54" s="1"/>
      <c r="N54" s="1"/>
    </row>
  </sheetData>
  <mergeCells count="7">
    <mergeCell ref="A1:O1"/>
    <mergeCell ref="T5:U5"/>
    <mergeCell ref="A16:K16"/>
    <mergeCell ref="A5:A6"/>
    <mergeCell ref="B5:B6"/>
    <mergeCell ref="C5:C6"/>
    <mergeCell ref="T15:U15"/>
  </mergeCells>
  <printOptions horizontalCentered="1" verticalCentered="1"/>
  <pageMargins left="0.8267716535433072" right="0.7480314960629921" top="0.2755905511811024" bottom="0.7086614173228347" header="0" footer="0.5905511811023623"/>
  <pageSetup fitToHeight="1" fitToWidth="1" horizontalDpi="300" verticalDpi="300" orientation="landscape" paperSize="9" scale="92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luciana</cp:lastModifiedBy>
  <cp:lastPrinted>2001-06-13T21:09:22Z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