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50" windowHeight="5070" tabRatio="601" firstSheet="13" activeTab="16"/>
  </bookViews>
  <sheets>
    <sheet name="medicam." sheetId="1" r:id="rId1"/>
    <sheet name="Seguro-Urna Eletrônica" sheetId="2" r:id="rId2"/>
    <sheet name="Crachás" sheetId="3" r:id="rId3"/>
    <sheet name="Equip.Inform" sheetId="4" r:id="rId4"/>
    <sheet name="Supr. Informática" sheetId="5" r:id="rId5"/>
    <sheet name="Locação de Veículos" sheetId="6" r:id="rId6"/>
    <sheet name="Manut. Sharp" sheetId="7" r:id="rId7"/>
    <sheet name="Telefonistas" sheetId="8" r:id="rId8"/>
    <sheet name="Seg.  Estagiários" sheetId="9" r:id="rId9"/>
    <sheet name="Ascensorista" sheetId="10" r:id="rId10"/>
    <sheet name="Seg. Estagiários" sheetId="11" r:id="rId11"/>
    <sheet name="Mat. Expediente" sheetId="12" r:id="rId12"/>
    <sheet name="Mat. Exped.2000" sheetId="13" r:id="rId13"/>
    <sheet name="Mat. Copa &amp; Higienização" sheetId="14" r:id="rId14"/>
    <sheet name="mat.escritórios" sheetId="15" r:id="rId15"/>
    <sheet name="Plan1" sheetId="16" r:id="rId16"/>
    <sheet name="ÁguaMineral" sheetId="17" r:id="rId17"/>
    <sheet name="Formulário" sheetId="18" r:id="rId18"/>
    <sheet name="Condicionadores de Ar" sheetId="19" r:id="rId19"/>
    <sheet name="Comb. - Lubrif. - Filtros" sheetId="20" r:id="rId20"/>
    <sheet name="Taxa de Administração" sheetId="21" r:id="rId21"/>
    <sheet name="Balcão_Crislal" sheetId="22" r:id="rId22"/>
    <sheet name="Seguro Estagiários" sheetId="23" r:id="rId23"/>
    <sheet name="capatermoencad" sheetId="24" r:id="rId24"/>
    <sheet name="capatermoencad (2)" sheetId="25" r:id="rId25"/>
  </sheets>
  <definedNames>
    <definedName name="_xlnm.Print_Area" localSheetId="4">'Supr. Informática'!$A$1:$H$10</definedName>
    <definedName name="_xlnm.Print_Titles" localSheetId="12">'Mat. Exped.2000'!$4:$4</definedName>
  </definedNames>
  <calcPr fullCalcOnLoad="1"/>
</workbook>
</file>

<file path=xl/sharedStrings.xml><?xml version="1.0" encoding="utf-8"?>
<sst xmlns="http://schemas.openxmlformats.org/spreadsheetml/2006/main" count="453" uniqueCount="137">
  <si>
    <t>MEDICAMENTOS</t>
  </si>
  <si>
    <t>ITEM</t>
  </si>
  <si>
    <t>QTDE</t>
  </si>
  <si>
    <t>DROG. FARM. CATARINENSE</t>
  </si>
  <si>
    <t>BIOFARMA MEDIC. LTDA</t>
  </si>
  <si>
    <t>MENOR PREÇO</t>
  </si>
  <si>
    <t>Valor Unitário</t>
  </si>
  <si>
    <t>Valor Total</t>
  </si>
  <si>
    <t>BIOFARMA MEDIC. LTDA (Sorteio)</t>
  </si>
  <si>
    <t>*</t>
  </si>
  <si>
    <t>NÃO HOUVE COTAÇÃO</t>
  </si>
  <si>
    <t>MATERIAIS</t>
  </si>
  <si>
    <t>,</t>
  </si>
  <si>
    <t>NÂO HOUVE COTAÇÃO</t>
  </si>
  <si>
    <t>EMPRESA 1</t>
  </si>
  <si>
    <t>EMPRESA 2</t>
  </si>
  <si>
    <t>CUSTO MÉDIO</t>
  </si>
  <si>
    <t>Empresa 1: Orçamento apresentado em 16.11.1999</t>
  </si>
  <si>
    <t>Empresa 2: Orçamento apresentado em 16.11.1999</t>
  </si>
  <si>
    <t>EMPRESA 3</t>
  </si>
  <si>
    <t>Empresa 3: Orçamento apresentado em 16.11.1999</t>
  </si>
  <si>
    <t>Custo Mensal</t>
  </si>
  <si>
    <t>Empresa 1: Orçamento apresentado em 21.3.2000</t>
  </si>
  <si>
    <t>Empresa 2: Orçamento apresentado em 24.3.2000</t>
  </si>
  <si>
    <t>Empresa 3: Orçamento apresentado em 22.3.2000</t>
  </si>
  <si>
    <t>EMPRESA 4</t>
  </si>
  <si>
    <t>Empresa 4: Orçamento apresentado em 24.3.2000</t>
  </si>
  <si>
    <t>Item</t>
  </si>
  <si>
    <t>Quant.</t>
  </si>
  <si>
    <t>Empresa 1</t>
  </si>
  <si>
    <t>V. Unit.</t>
  </si>
  <si>
    <t>V. Total</t>
  </si>
  <si>
    <t>Empresa 3</t>
  </si>
  <si>
    <t>Empresa 4</t>
  </si>
  <si>
    <t>Único</t>
  </si>
  <si>
    <t>Empresa 1: Orçamento apresentado em 22.mar.2000</t>
  </si>
  <si>
    <t>Empresa 1: Orçamento apresentado em 24.mar.2000</t>
  </si>
  <si>
    <t>Custo Médio</t>
  </si>
  <si>
    <t>Empresa 1: Orçamento apresentado em 28.mar.2000</t>
  </si>
  <si>
    <t>Empresa 2</t>
  </si>
  <si>
    <t>PERCENTUAL MÉDIO</t>
  </si>
  <si>
    <t>Empresa 1: proposta apresentada em 20.4.2000.</t>
  </si>
  <si>
    <t>Empresa 2: proposta apresentada em 24.4.2000.</t>
  </si>
  <si>
    <t>Empresa 3: proposta apresentada em 27.4.2000.</t>
  </si>
  <si>
    <t>Taxa de Adm. (%)</t>
  </si>
  <si>
    <t>Empresa 1: proposta apresentada em 28.4.2000.</t>
  </si>
  <si>
    <t>Empresa 2: proposta apresentada em 28.4.2000.</t>
  </si>
  <si>
    <t>Empresa 3: proposta apresentada em 28.4.2000.</t>
  </si>
  <si>
    <t>Unid.</t>
  </si>
  <si>
    <t>cento</t>
  </si>
  <si>
    <t>unid</t>
  </si>
  <si>
    <t>Empresa 1: orçamento apresentado em 8 de maio de 2000.</t>
  </si>
  <si>
    <t>Preço Médio</t>
  </si>
  <si>
    <t>Empresa 2: orçamento apresentado em 8 de maio de 2000.</t>
  </si>
  <si>
    <t>Empresa 3: orçamento apresentado em 8 de maio de 2000.</t>
  </si>
  <si>
    <t>Empresa 4: orçamento apresentado em 9 de maio de 2000.</t>
  </si>
  <si>
    <t>Valor Mensal</t>
  </si>
  <si>
    <t>Unitário</t>
  </si>
  <si>
    <t>Total</t>
  </si>
  <si>
    <t>Seguro p/ estagiários</t>
  </si>
  <si>
    <t>Nº estagiários</t>
  </si>
  <si>
    <t>Empresa 1: orçamento apresentado em 17 de abril de 2000.</t>
  </si>
  <si>
    <t>Empresa 2: orçamento apresentado em 17 de abril de 2000.</t>
  </si>
  <si>
    <t>Empresa 3: orçamento apresentado em 12 de abril de 2000.</t>
  </si>
  <si>
    <t>TOTAL</t>
  </si>
  <si>
    <t>Cx.</t>
  </si>
  <si>
    <t>Resma</t>
  </si>
  <si>
    <t>Bloco</t>
  </si>
  <si>
    <t>Empresa 1: orçamento apresentado em 18 de maio de 2000.</t>
  </si>
  <si>
    <t>Empresa 2: orçamento apresentado em 18 de maio de 2000.</t>
  </si>
  <si>
    <t>Empresa 3: orçamento apresentado em 18 de maio de 2000.</t>
  </si>
  <si>
    <t>Empresa 5</t>
  </si>
  <si>
    <t>Empresa 4: orçamento apresentado em 18 de maio de 2000.</t>
  </si>
  <si>
    <t>Empresa 6</t>
  </si>
  <si>
    <t>Empresa 6: orçamento apresentado em 19 de maio de 2000.</t>
  </si>
  <si>
    <t>Empresa 5: orçamento apresentado em 18 de maio de 2000.</t>
  </si>
  <si>
    <t>P. TOTAL</t>
  </si>
  <si>
    <t>Empresa 1: orçamento emitido em 17.5.2000.</t>
  </si>
  <si>
    <t>Empresa 2: orçamento emitido em 1º.6.2000.</t>
  </si>
  <si>
    <t>Empresa 3: orçamento emitido em 1º.6.2000.</t>
  </si>
  <si>
    <t>Preço Unit. Diário</t>
  </si>
  <si>
    <t>Preço Unit. Semanal</t>
  </si>
  <si>
    <t>Preço Unit. Mensal</t>
  </si>
  <si>
    <t>Empresa 1: Orçamento apresentado em 29.5.2000.</t>
  </si>
  <si>
    <t>Empresa 2: Orçamento apresentado em 29.5.2000.</t>
  </si>
  <si>
    <t>QUANT.</t>
  </si>
  <si>
    <t>V.Unit.</t>
  </si>
  <si>
    <t>V.Total</t>
  </si>
  <si>
    <t>EMPRESA 5</t>
  </si>
  <si>
    <t>EMPRESA 6</t>
  </si>
  <si>
    <t>PREÇO TOTAL</t>
  </si>
  <si>
    <t>EMPRESA*</t>
  </si>
  <si>
    <t>*Orçamento emitido em 23.5.2000.</t>
  </si>
  <si>
    <t>Empresa 1: orçamento emitido em 6.6.2000.</t>
  </si>
  <si>
    <t>Empresa 2: orçamento emitido em 5.6.2000.</t>
  </si>
  <si>
    <t>EMPRESA 7</t>
  </si>
  <si>
    <t>Empresa 3: orçamento emitido em 7.6.2000.</t>
  </si>
  <si>
    <t>Empresa 1: orçamento emitido em 7.6.2000.</t>
  </si>
  <si>
    <t>Empresa 2: orçamento emitido em 8.6.2000.</t>
  </si>
  <si>
    <t>ASA</t>
  </si>
  <si>
    <t>PLASTKOLOR</t>
  </si>
  <si>
    <t>HAGA</t>
  </si>
  <si>
    <t>CURVÃO</t>
  </si>
  <si>
    <t>ANDRADE &amp; HAUT</t>
  </si>
  <si>
    <t>RGS</t>
  </si>
  <si>
    <t>Km Excedente</t>
  </si>
  <si>
    <t>V.UNIT.</t>
  </si>
  <si>
    <t>V.TOTAL</t>
  </si>
  <si>
    <t>PAPEL MAR</t>
  </si>
  <si>
    <t>SOUT LINE</t>
  </si>
  <si>
    <t>DELTA</t>
  </si>
  <si>
    <t>CATAMBRIA</t>
  </si>
  <si>
    <t>Empresa 2:</t>
  </si>
  <si>
    <t>Orçamento apresentado em 27.6.2000.</t>
  </si>
  <si>
    <t>Orçamento apresentado em 29.6.2000.</t>
  </si>
  <si>
    <t>PLANILHA DE CUSTOS - MATERIAL DE EXPEDIENTE</t>
  </si>
  <si>
    <t>Observações:</t>
  </si>
  <si>
    <t>Empresas 1 e 2: orçamentos emitidos em 15.6.2000</t>
  </si>
  <si>
    <t>Empresa 3: orçamento emitido em 29.6.2000</t>
  </si>
  <si>
    <t>Empresa 6: orçamento emitido em 30.6.2000</t>
  </si>
  <si>
    <t>Empresa 7: orçamento emitido em 3.7.2000</t>
  </si>
  <si>
    <t xml:space="preserve">Empresas 4 e 5: orçamentos emitidos em 16.6.2000 </t>
  </si>
  <si>
    <t>Empresa 1:</t>
  </si>
  <si>
    <t>Empresa 4: Orçamento apresentado em 15.8.2000.</t>
  </si>
  <si>
    <t>Empresa 6: Orçamento apresentado em 15.8.2000.</t>
  </si>
  <si>
    <t>Orçamento apresentado em 8.9.2000 - item 2.</t>
  </si>
  <si>
    <t>Orçamento apresentado em 14.8.2000 - item 4.</t>
  </si>
  <si>
    <t>Empresa 5:</t>
  </si>
  <si>
    <t>Orçamento apresentado em 23.8.2000 - item 3.</t>
  </si>
  <si>
    <t>Orçamento apresentado em 9.8.2000 - itens 1, 2 e 5.</t>
  </si>
  <si>
    <t>Orçamento apresentado em 9.8.2000 - itens 1 e 5.</t>
  </si>
  <si>
    <t>Empresa 3:</t>
  </si>
  <si>
    <t>Empresa 1: Orçamento apresentado em 12.9.2000.</t>
  </si>
  <si>
    <t>Empresa 2: Orçamento apresentado em 14.9.2000.</t>
  </si>
  <si>
    <t>Custo Médio Mensal</t>
  </si>
  <si>
    <t>Quant.*</t>
  </si>
  <si>
    <r>
      <t>*</t>
    </r>
    <r>
      <rPr>
        <sz val="10"/>
        <rFont val="Arial"/>
        <family val="0"/>
      </rPr>
      <t xml:space="preserve"> Quantidade mensal estimada.</t>
    </r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</si>
</sst>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0.000"/>
    <numFmt numFmtId="166" formatCode="0.00_);\(0.00\)"/>
    <numFmt numFmtId="167" formatCode="0.000000"/>
    <numFmt numFmtId="168" formatCode="#,##0.0000"/>
    <numFmt numFmtId="169" formatCode="#,##0.00000"/>
    <numFmt numFmtId="170" formatCode="#,##0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Continuous"/>
    </xf>
    <xf numFmtId="0" fontId="4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  <xf numFmtId="43" fontId="0" fillId="0" borderId="1" xfId="18" applyBorder="1" applyAlignment="1">
      <alignment/>
    </xf>
    <xf numFmtId="43" fontId="0" fillId="0" borderId="13" xfId="18" applyBorder="1" applyAlignment="1">
      <alignment/>
    </xf>
    <xf numFmtId="43" fontId="0" fillId="0" borderId="3" xfId="18" applyBorder="1" applyAlignment="1">
      <alignment/>
    </xf>
    <xf numFmtId="43" fontId="0" fillId="0" borderId="14" xfId="18" applyBorder="1" applyAlignment="1">
      <alignment/>
    </xf>
    <xf numFmtId="43" fontId="0" fillId="0" borderId="4" xfId="18" applyBorder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43" fontId="0" fillId="0" borderId="13" xfId="18" applyFont="1" applyBorder="1" applyAlignment="1">
      <alignment/>
    </xf>
    <xf numFmtId="43" fontId="0" fillId="0" borderId="13" xfId="18" applyFont="1" applyBorder="1" applyAlignment="1">
      <alignment horizontal="right"/>
    </xf>
    <xf numFmtId="43" fontId="0" fillId="0" borderId="13" xfId="18" applyBorder="1" applyAlignment="1">
      <alignment horizontal="right"/>
    </xf>
    <xf numFmtId="43" fontId="0" fillId="0" borderId="3" xfId="18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3" xfId="0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4" fontId="0" fillId="0" borderId="1" xfId="18" applyNumberFormat="1" applyBorder="1" applyAlignment="1">
      <alignment horizontal="center"/>
    </xf>
    <xf numFmtId="4" fontId="0" fillId="0" borderId="2" xfId="18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3" xfId="18" applyNumberFormat="1" applyBorder="1" applyAlignment="1">
      <alignment horizontal="center"/>
    </xf>
    <xf numFmtId="4" fontId="0" fillId="0" borderId="14" xfId="18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43" fontId="0" fillId="0" borderId="0" xfId="0" applyNumberFormat="1" applyBorder="1" applyAlignment="1">
      <alignment/>
    </xf>
    <xf numFmtId="4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21" xfId="18" applyNumberForma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4" fontId="0" fillId="0" borderId="0" xfId="18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21" xfId="0" applyFon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left"/>
    </xf>
    <xf numFmtId="0" fontId="0" fillId="0" borderId="29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21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/>
    </xf>
    <xf numFmtId="167" fontId="1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6" fillId="0" borderId="13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" fontId="7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9" xfId="0" applyFont="1" applyBorder="1" applyAlignment="1">
      <alignment/>
    </xf>
    <xf numFmtId="4" fontId="6" fillId="0" borderId="33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45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0" fontId="1" fillId="2" borderId="13" xfId="0" applyFont="1" applyFill="1" applyBorder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1" fillId="2" borderId="47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0" fontId="0" fillId="0" borderId="26" xfId="0" applyBorder="1" applyAlignment="1">
      <alignment/>
    </xf>
    <xf numFmtId="0" fontId="1" fillId="2" borderId="25" xfId="0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0" fillId="0" borderId="3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1" fillId="0" borderId="44" xfId="0" applyNumberFormat="1" applyFont="1" applyBorder="1" applyAlignment="1">
      <alignment horizontal="center"/>
    </xf>
    <xf numFmtId="4" fontId="1" fillId="0" borderId="46" xfId="0" applyNumberFormat="1" applyFon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45" xfId="0" applyNumberFormat="1" applyFont="1" applyBorder="1" applyAlignment="1">
      <alignment horizontal="center"/>
    </xf>
    <xf numFmtId="0" fontId="0" fillId="0" borderId="50" xfId="0" applyBorder="1" applyAlignment="1">
      <alignment/>
    </xf>
    <xf numFmtId="4" fontId="0" fillId="0" borderId="4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1" fillId="0" borderId="26" xfId="0" applyNumberFormat="1" applyFont="1" applyBorder="1" applyAlignment="1">
      <alignment/>
    </xf>
    <xf numFmtId="0" fontId="1" fillId="2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4" fontId="6" fillId="0" borderId="0" xfId="0" applyNumberFormat="1" applyFont="1" applyAlignment="1">
      <alignment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shrinkToFit="1"/>
    </xf>
    <xf numFmtId="49" fontId="0" fillId="0" borderId="0" xfId="0" applyNumberFormat="1" applyAlignment="1">
      <alignment/>
    </xf>
    <xf numFmtId="0" fontId="0" fillId="0" borderId="30" xfId="0" applyBorder="1" applyAlignment="1">
      <alignment horizontal="center"/>
    </xf>
    <xf numFmtId="4" fontId="0" fillId="0" borderId="0" xfId="0" applyNumberFormat="1" applyAlignment="1">
      <alignment/>
    </xf>
    <xf numFmtId="49" fontId="0" fillId="0" borderId="32" xfId="0" applyNumberFormat="1" applyBorder="1" applyAlignment="1">
      <alignment/>
    </xf>
    <xf numFmtId="0" fontId="0" fillId="0" borderId="32" xfId="0" applyBorder="1" applyAlignment="1">
      <alignment horizontal="center" shrinkToFit="1"/>
    </xf>
    <xf numFmtId="0" fontId="1" fillId="0" borderId="32" xfId="0" applyFont="1" applyBorder="1" applyAlignment="1">
      <alignment horizontal="center" shrinkToFit="1"/>
    </xf>
    <xf numFmtId="4" fontId="0" fillId="0" borderId="32" xfId="0" applyNumberFormat="1" applyBorder="1" applyAlignment="1">
      <alignment shrinkToFit="1"/>
    </xf>
    <xf numFmtId="4" fontId="1" fillId="0" borderId="32" xfId="0" applyNumberFormat="1" applyFont="1" applyBorder="1" applyAlignment="1">
      <alignment shrinkToFit="1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4" fontId="0" fillId="0" borderId="53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2" borderId="0" xfId="0" applyFont="1" applyFill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26" xfId="0" applyBorder="1" applyAlignment="1">
      <alignment/>
    </xf>
    <xf numFmtId="0" fontId="1" fillId="2" borderId="32" xfId="0" applyFont="1" applyFill="1" applyBorder="1" applyAlignment="1">
      <alignment horizontal="center" shrinkToFit="1"/>
    </xf>
    <xf numFmtId="0" fontId="1" fillId="2" borderId="32" xfId="0" applyFont="1" applyFill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32" xfId="0" applyFont="1" applyBorder="1" applyAlignment="1">
      <alignment horizontal="right"/>
    </xf>
    <xf numFmtId="0" fontId="0" fillId="0" borderId="32" xfId="0" applyBorder="1" applyAlignment="1">
      <alignment horizontal="right"/>
    </xf>
    <xf numFmtId="0" fontId="1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57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="75" zoomScaleNormal="75" workbookViewId="0" topLeftCell="A1">
      <selection activeCell="G1" sqref="G1"/>
    </sheetView>
  </sheetViews>
  <sheetFormatPr defaultColWidth="9.140625" defaultRowHeight="12.75"/>
  <cols>
    <col min="1" max="2" width="9.00390625" style="0" customWidth="1"/>
    <col min="3" max="6" width="13.28125" style="0" customWidth="1"/>
    <col min="7" max="7" width="30.140625" style="0" customWidth="1"/>
    <col min="8" max="16384" width="11.421875" style="0" customWidth="1"/>
  </cols>
  <sheetData>
    <row r="1" spans="1:2" ht="35.25" customHeight="1" thickBot="1">
      <c r="A1" s="7" t="s">
        <v>0</v>
      </c>
      <c r="B1" s="7"/>
    </row>
    <row r="2" spans="1:7" ht="12.75">
      <c r="A2" s="15" t="s">
        <v>1</v>
      </c>
      <c r="B2" s="6" t="s">
        <v>2</v>
      </c>
      <c r="C2" s="1" t="s">
        <v>3</v>
      </c>
      <c r="D2" s="1"/>
      <c r="E2" s="1" t="s">
        <v>4</v>
      </c>
      <c r="F2" s="2"/>
      <c r="G2" s="15" t="s">
        <v>5</v>
      </c>
    </row>
    <row r="3" spans="1:7" ht="13.5" thickBot="1">
      <c r="A3" s="5"/>
      <c r="B3" s="5"/>
      <c r="C3" s="3" t="s">
        <v>6</v>
      </c>
      <c r="D3" s="3" t="s">
        <v>7</v>
      </c>
      <c r="E3" s="3" t="s">
        <v>6</v>
      </c>
      <c r="F3" s="4" t="s">
        <v>7</v>
      </c>
      <c r="G3" s="5"/>
    </row>
    <row r="4" spans="1:9" ht="12.75">
      <c r="A4" s="18">
        <v>1</v>
      </c>
      <c r="B4" s="12">
        <v>12</v>
      </c>
      <c r="C4" s="19">
        <v>1.37</v>
      </c>
      <c r="D4" s="20">
        <f>C4*B4</f>
        <v>16.44</v>
      </c>
      <c r="E4" s="19">
        <v>1.37</v>
      </c>
      <c r="F4" s="22">
        <f>E4*B4</f>
        <v>16.44</v>
      </c>
      <c r="G4" s="26" t="s">
        <v>8</v>
      </c>
      <c r="H4" s="24"/>
      <c r="I4" s="24"/>
    </row>
    <row r="5" spans="1:7" ht="12.75">
      <c r="A5" s="17">
        <v>2</v>
      </c>
      <c r="B5" s="13">
        <v>1</v>
      </c>
      <c r="C5" s="20">
        <v>8.1</v>
      </c>
      <c r="D5" s="20">
        <f>C5*B5</f>
        <v>8.1</v>
      </c>
      <c r="E5" s="20">
        <v>8.1</v>
      </c>
      <c r="F5" s="22">
        <f aca="true" t="shared" si="0" ref="F5:F13">E5*B5</f>
        <v>8.1</v>
      </c>
      <c r="G5" s="26" t="s">
        <v>8</v>
      </c>
    </row>
    <row r="6" spans="1:7" ht="12.75">
      <c r="A6" s="10">
        <v>3</v>
      </c>
      <c r="B6" s="13">
        <v>2</v>
      </c>
      <c r="C6" s="35">
        <v>4.28</v>
      </c>
      <c r="D6" s="20">
        <f>C6*B6</f>
        <v>8.56</v>
      </c>
      <c r="E6" s="20">
        <v>3.25</v>
      </c>
      <c r="F6" s="22">
        <f t="shared" si="0"/>
        <v>6.5</v>
      </c>
      <c r="G6" s="26" t="str">
        <f aca="true" t="shared" si="1" ref="G6:G13">IF($C6&lt;$E6,$C$17,IF($C6&gt;$E6,$E$17,"EMPATE"))</f>
        <v>BIOFARMA MEDIC. LTDA</v>
      </c>
    </row>
    <row r="7" spans="1:7" ht="12.75">
      <c r="A7" s="10">
        <v>4</v>
      </c>
      <c r="B7" s="16">
        <v>3</v>
      </c>
      <c r="C7" s="36" t="s">
        <v>9</v>
      </c>
      <c r="D7" s="20"/>
      <c r="E7" s="20">
        <v>11.41</v>
      </c>
      <c r="F7" s="22">
        <f t="shared" si="0"/>
        <v>34.230000000000004</v>
      </c>
      <c r="G7" s="26" t="str">
        <f t="shared" si="1"/>
        <v>BIOFARMA MEDIC. LTDA</v>
      </c>
    </row>
    <row r="8" spans="1:7" ht="12.75">
      <c r="A8" s="10">
        <v>5</v>
      </c>
      <c r="B8" s="13">
        <v>10</v>
      </c>
      <c r="C8" s="37">
        <v>4.19</v>
      </c>
      <c r="D8" s="20">
        <f>C8*B8</f>
        <v>41.900000000000006</v>
      </c>
      <c r="E8" s="20">
        <v>5</v>
      </c>
      <c r="F8" s="22">
        <f t="shared" si="0"/>
        <v>50</v>
      </c>
      <c r="G8" s="26" t="str">
        <f t="shared" si="1"/>
        <v>DROG. FARM. CATARINENSE</v>
      </c>
    </row>
    <row r="9" spans="1:7" ht="12.75">
      <c r="A9" s="10">
        <v>6</v>
      </c>
      <c r="B9" s="13">
        <v>12</v>
      </c>
      <c r="C9" s="37">
        <v>2.11</v>
      </c>
      <c r="D9" s="20">
        <f>C9*B9</f>
        <v>25.32</v>
      </c>
      <c r="E9" s="20">
        <v>1.43</v>
      </c>
      <c r="F9" s="22">
        <f t="shared" si="0"/>
        <v>17.16</v>
      </c>
      <c r="G9" s="26" t="str">
        <f t="shared" si="1"/>
        <v>BIOFARMA MEDIC. LTDA</v>
      </c>
    </row>
    <row r="10" spans="1:7" ht="12.75">
      <c r="A10" s="10">
        <v>7</v>
      </c>
      <c r="B10" s="13">
        <v>20</v>
      </c>
      <c r="C10" s="37" t="s">
        <v>9</v>
      </c>
      <c r="D10" s="20"/>
      <c r="E10" s="37" t="s">
        <v>9</v>
      </c>
      <c r="F10" s="22"/>
      <c r="G10" s="26" t="s">
        <v>10</v>
      </c>
    </row>
    <row r="11" spans="1:7" ht="12.75">
      <c r="A11" s="10">
        <v>8</v>
      </c>
      <c r="B11" s="13">
        <v>20</v>
      </c>
      <c r="C11" s="37" t="s">
        <v>9</v>
      </c>
      <c r="D11" s="20"/>
      <c r="E11" s="35">
        <v>0.95</v>
      </c>
      <c r="F11" s="22">
        <f>E11*B11</f>
        <v>19</v>
      </c>
      <c r="G11" s="26" t="str">
        <f>E2</f>
        <v>BIOFARMA MEDIC. LTDA</v>
      </c>
    </row>
    <row r="12" spans="1:7" ht="12.75">
      <c r="A12" s="10">
        <v>9</v>
      </c>
      <c r="B12" s="13">
        <v>3</v>
      </c>
      <c r="C12" s="37">
        <v>2.38</v>
      </c>
      <c r="D12" s="20">
        <f>C12*B12</f>
        <v>7.14</v>
      </c>
      <c r="E12" s="20">
        <v>1.79</v>
      </c>
      <c r="F12" s="22">
        <f t="shared" si="0"/>
        <v>5.37</v>
      </c>
      <c r="G12" s="26" t="str">
        <f t="shared" si="1"/>
        <v>BIOFARMA MEDIC. LTDA</v>
      </c>
    </row>
    <row r="13" spans="1:7" ht="13.5" thickBot="1">
      <c r="A13" s="11">
        <v>10</v>
      </c>
      <c r="B13" s="14">
        <v>1</v>
      </c>
      <c r="C13" s="38">
        <v>1.02</v>
      </c>
      <c r="D13" s="21">
        <f>C13*B13</f>
        <v>1.02</v>
      </c>
      <c r="E13" s="21">
        <v>2.25</v>
      </c>
      <c r="F13" s="23">
        <f t="shared" si="0"/>
        <v>2.25</v>
      </c>
      <c r="G13" s="27" t="str">
        <f t="shared" si="1"/>
        <v>DROG. FARM. CATARINENSE</v>
      </c>
    </row>
    <row r="14" spans="4:7" ht="12.75">
      <c r="D14" s="24"/>
      <c r="F14" s="24"/>
      <c r="G14" s="25"/>
    </row>
    <row r="16" spans="1:2" ht="35.25" customHeight="1" thickBot="1">
      <c r="A16" s="7" t="s">
        <v>11</v>
      </c>
      <c r="B16" s="7"/>
    </row>
    <row r="17" spans="1:7" ht="12.75">
      <c r="A17" s="15" t="s">
        <v>1</v>
      </c>
      <c r="B17" s="6" t="s">
        <v>2</v>
      </c>
      <c r="C17" s="1" t="s">
        <v>3</v>
      </c>
      <c r="D17" s="1"/>
      <c r="E17" s="1" t="s">
        <v>4</v>
      </c>
      <c r="F17" s="2"/>
      <c r="G17" s="28" t="s">
        <v>5</v>
      </c>
    </row>
    <row r="18" spans="1:7" ht="13.5" thickBot="1">
      <c r="A18" s="5"/>
      <c r="B18" s="5"/>
      <c r="C18" s="3" t="s">
        <v>6</v>
      </c>
      <c r="D18" s="3" t="s">
        <v>7</v>
      </c>
      <c r="E18" s="3" t="s">
        <v>6</v>
      </c>
      <c r="F18" s="4" t="s">
        <v>7</v>
      </c>
      <c r="G18" s="29"/>
    </row>
    <row r="19" spans="1:7" ht="12.75">
      <c r="A19" s="8">
        <v>1</v>
      </c>
      <c r="B19" s="12">
        <v>2</v>
      </c>
      <c r="C19" s="30">
        <v>4</v>
      </c>
      <c r="D19" s="30">
        <f>C19*B19</f>
        <v>8</v>
      </c>
      <c r="E19" s="39" t="s">
        <v>9</v>
      </c>
      <c r="F19" s="9"/>
      <c r="G19" s="26" t="str">
        <f aca="true" t="shared" si="2" ref="G19:G34">IF($C19&lt;$E19,$C$17,IF($C19&gt;$E19,$E$17,"EMPATE"))</f>
        <v>DROG. FARM. CATARINENSE</v>
      </c>
    </row>
    <row r="20" spans="1:7" ht="12.75">
      <c r="A20" s="10">
        <v>2</v>
      </c>
      <c r="B20" s="13">
        <v>5</v>
      </c>
      <c r="C20" s="31">
        <v>2.4</v>
      </c>
      <c r="D20" s="31">
        <f>C20*B20</f>
        <v>12</v>
      </c>
      <c r="E20" s="40" t="s">
        <v>9</v>
      </c>
      <c r="F20" s="33"/>
      <c r="G20" s="26" t="str">
        <f t="shared" si="2"/>
        <v>DROG. FARM. CATARINENSE</v>
      </c>
    </row>
    <row r="21" spans="1:7" ht="12.75">
      <c r="A21" s="10">
        <v>3</v>
      </c>
      <c r="B21" s="13" t="s">
        <v>12</v>
      </c>
      <c r="C21" s="31">
        <v>3.25</v>
      </c>
      <c r="D21" s="31" t="e">
        <f aca="true" t="shared" si="3" ref="D21:D34">C21*B21</f>
        <v>#VALUE!</v>
      </c>
      <c r="E21" s="40" t="s">
        <v>9</v>
      </c>
      <c r="F21" s="33"/>
      <c r="G21" s="26" t="str">
        <f t="shared" si="2"/>
        <v>DROG. FARM. CATARINENSE</v>
      </c>
    </row>
    <row r="22" spans="1:8" ht="12.75">
      <c r="A22" s="10">
        <v>4</v>
      </c>
      <c r="B22" s="13">
        <v>2</v>
      </c>
      <c r="C22" s="31">
        <v>1.8</v>
      </c>
      <c r="D22" s="31">
        <f t="shared" si="3"/>
        <v>3.6</v>
      </c>
      <c r="E22" s="31">
        <v>1.25</v>
      </c>
      <c r="F22" s="33">
        <f aca="true" t="shared" si="4" ref="F22:F34">E22*B22</f>
        <v>2.5</v>
      </c>
      <c r="G22" s="26" t="str">
        <f t="shared" si="2"/>
        <v>BIOFARMA MEDIC. LTDA</v>
      </c>
      <c r="H22" s="34"/>
    </row>
    <row r="23" spans="1:7" ht="12.75">
      <c r="A23" s="10">
        <v>5</v>
      </c>
      <c r="B23" s="13">
        <v>20</v>
      </c>
      <c r="C23" s="31">
        <v>0.15</v>
      </c>
      <c r="D23" s="31">
        <f t="shared" si="3"/>
        <v>3</v>
      </c>
      <c r="E23" s="31">
        <v>0.09</v>
      </c>
      <c r="F23" s="33">
        <f t="shared" si="4"/>
        <v>1.7999999999999998</v>
      </c>
      <c r="G23" s="26" t="str">
        <f t="shared" si="2"/>
        <v>BIOFARMA MEDIC. LTDA</v>
      </c>
    </row>
    <row r="24" spans="1:7" ht="12.75">
      <c r="A24" s="10">
        <v>6</v>
      </c>
      <c r="B24" s="13">
        <v>20</v>
      </c>
      <c r="C24" s="31">
        <v>0.15</v>
      </c>
      <c r="D24" s="31">
        <f t="shared" si="3"/>
        <v>3</v>
      </c>
      <c r="E24" s="31">
        <v>0.09</v>
      </c>
      <c r="F24" s="33">
        <f t="shared" si="4"/>
        <v>1.7999999999999998</v>
      </c>
      <c r="G24" s="26" t="str">
        <f t="shared" si="2"/>
        <v>BIOFARMA MEDIC. LTDA</v>
      </c>
    </row>
    <row r="25" spans="1:7" ht="12.75">
      <c r="A25" s="17">
        <v>7</v>
      </c>
      <c r="B25" s="13">
        <v>2</v>
      </c>
      <c r="C25" s="31">
        <v>8.1</v>
      </c>
      <c r="D25" s="31">
        <f t="shared" si="3"/>
        <v>16.2</v>
      </c>
      <c r="E25" s="31">
        <v>13</v>
      </c>
      <c r="F25" s="33">
        <f t="shared" si="4"/>
        <v>26</v>
      </c>
      <c r="G25" s="26" t="str">
        <f t="shared" si="2"/>
        <v>DROG. FARM. CATARINENSE</v>
      </c>
    </row>
    <row r="26" spans="1:7" ht="12.75">
      <c r="A26" s="17">
        <v>8</v>
      </c>
      <c r="B26" s="13">
        <v>2</v>
      </c>
      <c r="C26" s="41" t="s">
        <v>9</v>
      </c>
      <c r="D26" s="41"/>
      <c r="E26" s="41" t="s">
        <v>9</v>
      </c>
      <c r="F26" s="33"/>
      <c r="G26" s="26" t="s">
        <v>13</v>
      </c>
    </row>
    <row r="27" spans="1:7" ht="12.75">
      <c r="A27" s="10">
        <v>9</v>
      </c>
      <c r="B27" s="13">
        <v>1</v>
      </c>
      <c r="C27" s="41" t="s">
        <v>9</v>
      </c>
      <c r="D27" s="41"/>
      <c r="E27" s="41" t="s">
        <v>9</v>
      </c>
      <c r="F27" s="33"/>
      <c r="G27" s="26" t="s">
        <v>13</v>
      </c>
    </row>
    <row r="28" spans="1:7" ht="12.75">
      <c r="A28" s="10">
        <v>10</v>
      </c>
      <c r="B28" s="13">
        <v>1</v>
      </c>
      <c r="C28" s="41" t="s">
        <v>9</v>
      </c>
      <c r="D28" s="41"/>
      <c r="E28" s="41" t="s">
        <v>9</v>
      </c>
      <c r="F28" s="33"/>
      <c r="G28" s="26" t="s">
        <v>13</v>
      </c>
    </row>
    <row r="29" spans="1:7" ht="12.75">
      <c r="A29" s="10">
        <v>11</v>
      </c>
      <c r="B29" s="13">
        <v>6</v>
      </c>
      <c r="C29" s="31">
        <v>0.8</v>
      </c>
      <c r="D29" s="31">
        <f t="shared" si="3"/>
        <v>4.800000000000001</v>
      </c>
      <c r="E29" s="31">
        <v>0.32</v>
      </c>
      <c r="F29" s="33">
        <f t="shared" si="4"/>
        <v>1.92</v>
      </c>
      <c r="G29" s="26" t="str">
        <f t="shared" si="2"/>
        <v>BIOFARMA MEDIC. LTDA</v>
      </c>
    </row>
    <row r="30" spans="1:7" ht="12.75">
      <c r="A30" s="10">
        <v>12</v>
      </c>
      <c r="B30" s="13">
        <v>12</v>
      </c>
      <c r="C30" s="31">
        <v>0.8</v>
      </c>
      <c r="D30" s="31">
        <f t="shared" si="3"/>
        <v>9.600000000000001</v>
      </c>
      <c r="E30" s="31">
        <v>0.32</v>
      </c>
      <c r="F30" s="33">
        <f t="shared" si="4"/>
        <v>3.84</v>
      </c>
      <c r="G30" s="26" t="str">
        <f t="shared" si="2"/>
        <v>BIOFARMA MEDIC. LTDA</v>
      </c>
    </row>
    <row r="31" spans="1:7" ht="12.75">
      <c r="A31" s="10">
        <v>13</v>
      </c>
      <c r="B31" s="13">
        <v>6</v>
      </c>
      <c r="C31" s="31">
        <v>0.8</v>
      </c>
      <c r="D31" s="31">
        <f t="shared" si="3"/>
        <v>4.800000000000001</v>
      </c>
      <c r="E31" s="31">
        <v>0.32</v>
      </c>
      <c r="F31" s="33">
        <f t="shared" si="4"/>
        <v>1.92</v>
      </c>
      <c r="G31" s="26" t="str">
        <f t="shared" si="2"/>
        <v>BIOFARMA MEDIC. LTDA</v>
      </c>
    </row>
    <row r="32" spans="1:7" ht="12.75">
      <c r="A32" s="10">
        <v>14</v>
      </c>
      <c r="B32" s="13">
        <v>12</v>
      </c>
      <c r="C32" s="31">
        <v>0.7</v>
      </c>
      <c r="D32" s="31">
        <f t="shared" si="3"/>
        <v>8.399999999999999</v>
      </c>
      <c r="E32" s="31">
        <v>0.54</v>
      </c>
      <c r="F32" s="33">
        <f t="shared" si="4"/>
        <v>6.48</v>
      </c>
      <c r="G32" s="26" t="str">
        <f t="shared" si="2"/>
        <v>BIOFARMA MEDIC. LTDA</v>
      </c>
    </row>
    <row r="33" spans="1:7" ht="12.75">
      <c r="A33" s="10">
        <v>15</v>
      </c>
      <c r="B33" s="13">
        <v>12</v>
      </c>
      <c r="C33" s="31">
        <v>0.6</v>
      </c>
      <c r="D33" s="31">
        <f t="shared" si="3"/>
        <v>7.199999999999999</v>
      </c>
      <c r="E33" s="31">
        <v>0.36</v>
      </c>
      <c r="F33" s="33">
        <f t="shared" si="4"/>
        <v>4.32</v>
      </c>
      <c r="G33" s="26" t="str">
        <f t="shared" si="2"/>
        <v>BIOFARMA MEDIC. LTDA</v>
      </c>
    </row>
    <row r="34" spans="1:7" ht="13.5" thickBot="1">
      <c r="A34" s="11">
        <v>16</v>
      </c>
      <c r="B34" s="14">
        <v>6</v>
      </c>
      <c r="C34" s="32">
        <v>1.71</v>
      </c>
      <c r="D34" s="32">
        <f t="shared" si="3"/>
        <v>10.26</v>
      </c>
      <c r="E34" s="32">
        <v>3.38</v>
      </c>
      <c r="F34" s="32">
        <f t="shared" si="4"/>
        <v>20.28</v>
      </c>
      <c r="G34" s="27" t="str">
        <f t="shared" si="2"/>
        <v>DROG. FARM. CATARINENSE</v>
      </c>
    </row>
    <row r="35" spans="4:6" ht="12.75">
      <c r="D35" s="34"/>
      <c r="F35" s="34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96" r:id="rId1"/>
  <headerFooter alignWithMargins="0">
    <oddHeader>&amp;C&amp;A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3:E10"/>
  <sheetViews>
    <sheetView workbookViewId="0" topLeftCell="A1">
      <selection activeCell="C19" sqref="C19"/>
    </sheetView>
  </sheetViews>
  <sheetFormatPr defaultColWidth="9.140625" defaultRowHeight="12.75"/>
  <cols>
    <col min="2" max="5" width="14.28125" style="0" customWidth="1"/>
  </cols>
  <sheetData>
    <row r="2" ht="13.5" thickBot="1"/>
    <row r="3" spans="2:5" ht="13.5" thickBot="1">
      <c r="B3" s="137" t="s">
        <v>14</v>
      </c>
      <c r="C3" s="138" t="s">
        <v>15</v>
      </c>
      <c r="D3" s="138" t="s">
        <v>19</v>
      </c>
      <c r="E3" s="139" t="s">
        <v>16</v>
      </c>
    </row>
    <row r="4" spans="2:5" ht="12.75">
      <c r="B4" s="79" t="s">
        <v>76</v>
      </c>
      <c r="C4" s="79" t="s">
        <v>76</v>
      </c>
      <c r="D4" s="79" t="s">
        <v>76</v>
      </c>
      <c r="E4" s="79" t="s">
        <v>76</v>
      </c>
    </row>
    <row r="5" spans="2:5" ht="12.75">
      <c r="B5" s="84">
        <v>5750.42</v>
      </c>
      <c r="C5" s="84">
        <v>6165.9</v>
      </c>
      <c r="D5" s="84">
        <v>6906.04</v>
      </c>
      <c r="E5" s="84">
        <f>AVERAGE(B5,C5,D5)</f>
        <v>6274.12</v>
      </c>
    </row>
    <row r="6" ht="12.75">
      <c r="E6" s="140"/>
    </row>
    <row r="8" spans="2:4" ht="12.75">
      <c r="B8" s="59" t="s">
        <v>77</v>
      </c>
      <c r="C8" s="80"/>
      <c r="D8" s="61"/>
    </row>
    <row r="9" spans="2:4" ht="12.75">
      <c r="B9" s="68" t="s">
        <v>78</v>
      </c>
      <c r="C9" s="25"/>
      <c r="D9" s="69"/>
    </row>
    <row r="10" spans="2:4" ht="12.75">
      <c r="B10" s="81" t="s">
        <v>79</v>
      </c>
      <c r="C10" s="75"/>
      <c r="D10" s="77"/>
    </row>
  </sheetData>
  <printOptions/>
  <pageMargins left="0.7874015748031497" right="0.7874015748031497" top="3.9" bottom="1.76" header="1.25" footer="0.9"/>
  <pageSetup horizontalDpi="600" verticalDpi="600" orientation="portrait" paperSize="9" r:id="rId1"/>
  <headerFooter alignWithMargins="0">
    <oddHeader>&amp;C&amp;A</oddHeader>
    <oddFooter>&amp;CPágina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B1">
      <selection activeCell="C3" sqref="C3:D3"/>
    </sheetView>
  </sheetViews>
  <sheetFormatPr defaultColWidth="9.140625" defaultRowHeight="12.75"/>
  <cols>
    <col min="1" max="1" width="19.8515625" style="0" customWidth="1"/>
    <col min="2" max="2" width="13.57421875" style="0" customWidth="1"/>
  </cols>
  <sheetData>
    <row r="1" ht="13.5" thickBot="1"/>
    <row r="2" spans="3:10" ht="13.5" thickBot="1">
      <c r="C2" s="245" t="s">
        <v>29</v>
      </c>
      <c r="D2" s="246"/>
      <c r="E2" s="246" t="s">
        <v>39</v>
      </c>
      <c r="F2" s="246"/>
      <c r="G2" s="246" t="s">
        <v>32</v>
      </c>
      <c r="H2" s="246"/>
      <c r="I2" s="246" t="s">
        <v>37</v>
      </c>
      <c r="J2" s="247"/>
    </row>
    <row r="3" spans="3:10" ht="12.75">
      <c r="C3" s="243" t="s">
        <v>56</v>
      </c>
      <c r="D3" s="244"/>
      <c r="E3" s="243" t="s">
        <v>56</v>
      </c>
      <c r="F3" s="243"/>
      <c r="G3" s="243" t="s">
        <v>56</v>
      </c>
      <c r="H3" s="243"/>
      <c r="I3" s="243" t="s">
        <v>56</v>
      </c>
      <c r="J3" s="243"/>
    </row>
    <row r="4" spans="1:10" s="47" customFormat="1" ht="12.75">
      <c r="A4" s="78" t="s">
        <v>27</v>
      </c>
      <c r="B4" s="78" t="s">
        <v>60</v>
      </c>
      <c r="C4" s="78" t="s">
        <v>57</v>
      </c>
      <c r="D4" s="78" t="s">
        <v>58</v>
      </c>
      <c r="E4" s="78" t="s">
        <v>57</v>
      </c>
      <c r="F4" s="78" t="s">
        <v>58</v>
      </c>
      <c r="G4" s="78" t="s">
        <v>57</v>
      </c>
      <c r="H4" s="78" t="s">
        <v>58</v>
      </c>
      <c r="I4" s="78" t="s">
        <v>30</v>
      </c>
      <c r="J4" s="78" t="s">
        <v>31</v>
      </c>
    </row>
    <row r="5" spans="1:10" ht="12.75">
      <c r="A5" s="78" t="s">
        <v>59</v>
      </c>
      <c r="B5" s="82">
        <v>442</v>
      </c>
      <c r="C5" s="58">
        <v>5.69</v>
      </c>
      <c r="D5" s="58">
        <f>C5*B5</f>
        <v>2514.98</v>
      </c>
      <c r="E5" s="58">
        <v>15.47</v>
      </c>
      <c r="F5" s="58">
        <f>E5*B5</f>
        <v>6837.740000000001</v>
      </c>
      <c r="G5" s="58">
        <v>4.16</v>
      </c>
      <c r="H5" s="58">
        <f>G5*B5</f>
        <v>1838.72</v>
      </c>
      <c r="I5" s="58">
        <f>(C5+E5+G5)/3</f>
        <v>8.44</v>
      </c>
      <c r="J5" s="58">
        <f>I5*B5</f>
        <v>3730.4799999999996</v>
      </c>
    </row>
    <row r="6" spans="1:10" ht="12.75">
      <c r="A6" s="64"/>
      <c r="B6" s="64"/>
      <c r="C6" s="72"/>
      <c r="D6" s="72"/>
      <c r="E6" s="72"/>
      <c r="F6" s="72"/>
      <c r="G6" s="72"/>
      <c r="H6" s="72"/>
      <c r="I6" s="72"/>
      <c r="J6" s="72"/>
    </row>
    <row r="7" spans="1:10" ht="12.75">
      <c r="A7" s="64"/>
      <c r="B7" s="64"/>
      <c r="C7" s="72"/>
      <c r="D7" s="72"/>
      <c r="E7" s="72"/>
      <c r="F7" s="72"/>
      <c r="G7" s="72"/>
      <c r="H7" s="72"/>
      <c r="I7" s="72"/>
      <c r="J7" s="72"/>
    </row>
    <row r="8" spans="1:7" ht="13.5" thickBot="1">
      <c r="A8" s="25"/>
      <c r="B8" s="25"/>
      <c r="C8" s="25"/>
      <c r="D8" s="25"/>
      <c r="E8" s="25"/>
      <c r="F8" s="25"/>
      <c r="G8" s="25"/>
    </row>
    <row r="9" spans="1:7" ht="12.75">
      <c r="A9" s="99" t="s">
        <v>61</v>
      </c>
      <c r="B9" s="100"/>
      <c r="C9" s="100"/>
      <c r="D9" s="101"/>
      <c r="E9" s="25"/>
      <c r="F9" s="25"/>
      <c r="G9" s="25"/>
    </row>
    <row r="10" spans="1:7" ht="12.75">
      <c r="A10" s="102" t="s">
        <v>62</v>
      </c>
      <c r="B10" s="25"/>
      <c r="C10" s="25"/>
      <c r="D10" s="103"/>
      <c r="E10" s="25"/>
      <c r="F10" s="25"/>
      <c r="G10" s="25"/>
    </row>
    <row r="11" spans="1:7" ht="13.5" thickBot="1">
      <c r="A11" s="104" t="s">
        <v>63</v>
      </c>
      <c r="B11" s="105"/>
      <c r="C11" s="105"/>
      <c r="D11" s="106"/>
      <c r="E11" s="25"/>
      <c r="F11" s="25"/>
      <c r="G11" s="25"/>
    </row>
    <row r="12" spans="1:7" ht="12.75">
      <c r="A12" s="25"/>
      <c r="B12" s="25"/>
      <c r="C12" s="25"/>
      <c r="D12" s="25"/>
      <c r="E12" s="25"/>
      <c r="F12" s="25"/>
      <c r="G12" s="25"/>
    </row>
    <row r="13" spans="1:6" ht="12.75">
      <c r="A13" s="25"/>
      <c r="B13" s="25"/>
      <c r="C13" s="25"/>
      <c r="D13" s="25"/>
      <c r="E13" s="25"/>
      <c r="F13" s="25"/>
    </row>
  </sheetData>
  <mergeCells count="8">
    <mergeCell ref="C2:D2"/>
    <mergeCell ref="E2:F2"/>
    <mergeCell ref="G2:H2"/>
    <mergeCell ref="I2:J2"/>
    <mergeCell ref="C3:D3"/>
    <mergeCell ref="E3:F3"/>
    <mergeCell ref="G3:H3"/>
    <mergeCell ref="I3:J3"/>
  </mergeCells>
  <printOptions/>
  <pageMargins left="0.7874015748031497" right="0.7874015748031497" top="2.9921259842519685" bottom="0.984251968503937" header="1.14" footer="1.51"/>
  <pageSetup horizontalDpi="600" verticalDpi="600" orientation="landscape" r:id="rId1"/>
  <headerFooter alignWithMargins="0">
    <oddHeader>&amp;C&amp;A</oddHeader>
    <oddFooter>&amp;CPágina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Q30"/>
  <sheetViews>
    <sheetView workbookViewId="0" topLeftCell="A1">
      <selection activeCell="I25" sqref="I25"/>
    </sheetView>
  </sheetViews>
  <sheetFormatPr defaultColWidth="9.140625" defaultRowHeight="12.75"/>
  <cols>
    <col min="1" max="1" width="5.7109375" style="112" customWidth="1"/>
    <col min="2" max="3" width="6.28125" style="112" customWidth="1"/>
    <col min="4" max="4" width="7.8515625" style="112" customWidth="1"/>
    <col min="5" max="5" width="9.00390625" style="112" customWidth="1"/>
    <col min="6" max="6" width="7.8515625" style="112" customWidth="1"/>
    <col min="7" max="7" width="9.00390625" style="112" customWidth="1"/>
    <col min="8" max="8" width="7.8515625" style="112" customWidth="1"/>
    <col min="9" max="9" width="9.00390625" style="112" customWidth="1"/>
    <col min="10" max="10" width="7.8515625" style="112" customWidth="1"/>
    <col min="11" max="11" width="9.00390625" style="112" customWidth="1"/>
    <col min="12" max="12" width="7.8515625" style="112" customWidth="1"/>
    <col min="13" max="13" width="9.00390625" style="112" customWidth="1"/>
    <col min="14" max="14" width="7.8515625" style="112" customWidth="1"/>
    <col min="15" max="15" width="9.00390625" style="112" customWidth="1"/>
    <col min="16" max="16" width="7.8515625" style="112" customWidth="1"/>
    <col min="17" max="17" width="9.00390625" style="112" customWidth="1"/>
    <col min="18" max="16384" width="9.140625" style="112" customWidth="1"/>
  </cols>
  <sheetData>
    <row r="1" ht="12.75" thickBot="1"/>
    <row r="2" spans="4:17" ht="12.75" thickBot="1">
      <c r="D2" s="252" t="s">
        <v>29</v>
      </c>
      <c r="E2" s="248"/>
      <c r="F2" s="248" t="s">
        <v>39</v>
      </c>
      <c r="G2" s="248"/>
      <c r="H2" s="248" t="s">
        <v>32</v>
      </c>
      <c r="I2" s="248"/>
      <c r="J2" s="250" t="s">
        <v>33</v>
      </c>
      <c r="K2" s="219"/>
      <c r="L2" s="250" t="s">
        <v>71</v>
      </c>
      <c r="M2" s="251"/>
      <c r="N2" s="250" t="s">
        <v>73</v>
      </c>
      <c r="O2" s="251"/>
      <c r="P2" s="248" t="s">
        <v>52</v>
      </c>
      <c r="Q2" s="249"/>
    </row>
    <row r="3" spans="1:17" ht="12">
      <c r="A3" s="110" t="s">
        <v>27</v>
      </c>
      <c r="B3" s="111" t="s">
        <v>28</v>
      </c>
      <c r="C3" s="113" t="s">
        <v>48</v>
      </c>
      <c r="D3" s="114" t="s">
        <v>30</v>
      </c>
      <c r="E3" s="115" t="s">
        <v>31</v>
      </c>
      <c r="F3" s="115" t="s">
        <v>30</v>
      </c>
      <c r="G3" s="115" t="s">
        <v>31</v>
      </c>
      <c r="H3" s="115" t="s">
        <v>30</v>
      </c>
      <c r="I3" s="115" t="s">
        <v>31</v>
      </c>
      <c r="J3" s="115" t="s">
        <v>30</v>
      </c>
      <c r="K3" s="115" t="s">
        <v>31</v>
      </c>
      <c r="L3" s="115" t="s">
        <v>30</v>
      </c>
      <c r="M3" s="115" t="s">
        <v>31</v>
      </c>
      <c r="N3" s="115" t="s">
        <v>30</v>
      </c>
      <c r="O3" s="115" t="s">
        <v>31</v>
      </c>
      <c r="P3" s="115" t="s">
        <v>30</v>
      </c>
      <c r="Q3" s="116" t="s">
        <v>31</v>
      </c>
    </row>
    <row r="4" spans="1:17" ht="12">
      <c r="A4" s="117">
        <v>1</v>
      </c>
      <c r="B4" s="117">
        <v>500</v>
      </c>
      <c r="C4" s="117" t="s">
        <v>48</v>
      </c>
      <c r="D4" s="118">
        <v>0.34</v>
      </c>
      <c r="E4" s="118">
        <f>D4*B4</f>
        <v>170</v>
      </c>
      <c r="F4" s="118"/>
      <c r="G4" s="118">
        <f>F4*B4</f>
        <v>0</v>
      </c>
      <c r="H4" s="118">
        <v>0.14</v>
      </c>
      <c r="I4" s="118">
        <f>H4*B4</f>
        <v>70</v>
      </c>
      <c r="J4" s="118">
        <v>0.12</v>
      </c>
      <c r="K4" s="118">
        <f>J4*B4</f>
        <v>60</v>
      </c>
      <c r="L4" s="118">
        <v>0.11</v>
      </c>
      <c r="M4" s="118">
        <f>L4*B4</f>
        <v>55</v>
      </c>
      <c r="N4" s="118">
        <v>0.1</v>
      </c>
      <c r="O4" s="118">
        <f>N4*B4</f>
        <v>50</v>
      </c>
      <c r="P4" s="119">
        <f>AVERAGE(D4,F4,H4,J4,L4,N4)</f>
        <v>0.162</v>
      </c>
      <c r="Q4" s="119">
        <f>P4*B4</f>
        <v>81</v>
      </c>
    </row>
    <row r="5" spans="1:17" ht="12">
      <c r="A5" s="117">
        <v>2</v>
      </c>
      <c r="B5" s="117">
        <v>1000</v>
      </c>
      <c r="C5" s="117" t="s">
        <v>48</v>
      </c>
      <c r="D5" s="118">
        <v>0.42</v>
      </c>
      <c r="E5" s="118">
        <f>D5*B5</f>
        <v>420</v>
      </c>
      <c r="F5" s="118"/>
      <c r="G5" s="118">
        <f>F5*B5</f>
        <v>0</v>
      </c>
      <c r="H5" s="118">
        <v>0.42</v>
      </c>
      <c r="I5" s="118">
        <f>H5*B5</f>
        <v>420</v>
      </c>
      <c r="J5" s="118">
        <v>0.59</v>
      </c>
      <c r="K5" s="118">
        <f>J5*B5</f>
        <v>590</v>
      </c>
      <c r="L5" s="118">
        <v>0.5</v>
      </c>
      <c r="M5" s="118">
        <f aca="true" t="shared" si="0" ref="M5:M19">L5*B5</f>
        <v>500</v>
      </c>
      <c r="N5" s="118">
        <v>0.46</v>
      </c>
      <c r="O5" s="118">
        <f aca="true" t="shared" si="1" ref="O5:O19">N5*B5</f>
        <v>460</v>
      </c>
      <c r="P5" s="119">
        <f aca="true" t="shared" si="2" ref="P5:P19">AVERAGE(D5,F5,H5,J5,L5,N5)</f>
        <v>0.47800000000000004</v>
      </c>
      <c r="Q5" s="119">
        <f aca="true" t="shared" si="3" ref="Q5:Q19">P5*B5</f>
        <v>478.00000000000006</v>
      </c>
    </row>
    <row r="6" spans="1:17" ht="12">
      <c r="A6" s="117">
        <v>3</v>
      </c>
      <c r="B6" s="117">
        <v>500</v>
      </c>
      <c r="C6" s="117" t="s">
        <v>48</v>
      </c>
      <c r="D6" s="118">
        <v>0.6</v>
      </c>
      <c r="E6" s="118">
        <f aca="true" t="shared" si="4" ref="E6:E19">D6*B6</f>
        <v>300</v>
      </c>
      <c r="F6" s="118"/>
      <c r="G6" s="118">
        <f>F6*B6</f>
        <v>0</v>
      </c>
      <c r="H6" s="135">
        <v>0.55</v>
      </c>
      <c r="I6" s="118">
        <f>H6*B6</f>
        <v>275</v>
      </c>
      <c r="J6" s="118">
        <v>0.53</v>
      </c>
      <c r="K6" s="118">
        <f>J6*B6</f>
        <v>265</v>
      </c>
      <c r="L6" s="118">
        <v>0.5</v>
      </c>
      <c r="M6" s="118">
        <f t="shared" si="0"/>
        <v>250</v>
      </c>
      <c r="N6" s="118">
        <v>0.49</v>
      </c>
      <c r="O6" s="118">
        <f t="shared" si="1"/>
        <v>245</v>
      </c>
      <c r="P6" s="119">
        <f t="shared" si="2"/>
        <v>0.534</v>
      </c>
      <c r="Q6" s="119">
        <f t="shared" si="3"/>
        <v>267</v>
      </c>
    </row>
    <row r="7" spans="1:17" ht="12">
      <c r="A7" s="117">
        <v>4</v>
      </c>
      <c r="B7" s="117">
        <v>500</v>
      </c>
      <c r="C7" s="117" t="s">
        <v>65</v>
      </c>
      <c r="D7" s="118">
        <v>0.27</v>
      </c>
      <c r="E7" s="118">
        <f t="shared" si="4"/>
        <v>135</v>
      </c>
      <c r="F7" s="118"/>
      <c r="G7" s="133">
        <f>F7*B7</f>
        <v>0</v>
      </c>
      <c r="H7" s="118"/>
      <c r="I7" s="134">
        <f>H7*B7</f>
        <v>0</v>
      </c>
      <c r="J7" s="118">
        <v>0.29</v>
      </c>
      <c r="K7" s="118">
        <f>J7*B7</f>
        <v>145</v>
      </c>
      <c r="L7" s="118">
        <v>0.33</v>
      </c>
      <c r="M7" s="118">
        <f t="shared" si="0"/>
        <v>165</v>
      </c>
      <c r="N7" s="118">
        <v>0.43</v>
      </c>
      <c r="O7" s="118">
        <f t="shared" si="1"/>
        <v>215</v>
      </c>
      <c r="P7" s="119">
        <f t="shared" si="2"/>
        <v>0.33</v>
      </c>
      <c r="Q7" s="119">
        <f t="shared" si="3"/>
        <v>165</v>
      </c>
    </row>
    <row r="8" spans="1:17" ht="12">
      <c r="A8" s="117">
        <v>5</v>
      </c>
      <c r="B8" s="117">
        <v>200</v>
      </c>
      <c r="C8" s="117" t="s">
        <v>65</v>
      </c>
      <c r="D8" s="118">
        <v>0.82</v>
      </c>
      <c r="E8" s="118">
        <f t="shared" si="4"/>
        <v>164</v>
      </c>
      <c r="F8" s="118"/>
      <c r="G8" s="118">
        <f>F8*B8</f>
        <v>0</v>
      </c>
      <c r="H8" s="136">
        <v>0.78</v>
      </c>
      <c r="I8" s="118">
        <f>H8*B8</f>
        <v>156</v>
      </c>
      <c r="J8" s="118"/>
      <c r="K8" s="118">
        <f>J8*B8</f>
        <v>0</v>
      </c>
      <c r="L8" s="118"/>
      <c r="M8" s="118">
        <f t="shared" si="0"/>
        <v>0</v>
      </c>
      <c r="N8" s="118">
        <v>0.65</v>
      </c>
      <c r="O8" s="118">
        <f t="shared" si="1"/>
        <v>130</v>
      </c>
      <c r="P8" s="119">
        <f t="shared" si="2"/>
        <v>0.75</v>
      </c>
      <c r="Q8" s="119">
        <f t="shared" si="3"/>
        <v>150</v>
      </c>
    </row>
    <row r="9" spans="1:17" ht="12">
      <c r="A9" s="117">
        <v>6</v>
      </c>
      <c r="B9" s="117">
        <v>300</v>
      </c>
      <c r="C9" s="117" t="s">
        <v>48</v>
      </c>
      <c r="D9" s="118">
        <v>0.5</v>
      </c>
      <c r="E9" s="118">
        <f t="shared" si="4"/>
        <v>150</v>
      </c>
      <c r="F9" s="118"/>
      <c r="G9" s="118">
        <f aca="true" t="shared" si="5" ref="G9:G19">F9*B9</f>
        <v>0</v>
      </c>
      <c r="H9" s="118">
        <v>0.78</v>
      </c>
      <c r="I9" s="118">
        <f aca="true" t="shared" si="6" ref="I9:I19">H9*B9</f>
        <v>234</v>
      </c>
      <c r="J9" s="118">
        <v>0.54</v>
      </c>
      <c r="K9" s="118">
        <f aca="true" t="shared" si="7" ref="K9:K19">J9*B9</f>
        <v>162</v>
      </c>
      <c r="L9" s="118">
        <v>0.55</v>
      </c>
      <c r="M9" s="118">
        <f t="shared" si="0"/>
        <v>165</v>
      </c>
      <c r="N9" s="118">
        <v>0.51</v>
      </c>
      <c r="O9" s="118">
        <f t="shared" si="1"/>
        <v>153</v>
      </c>
      <c r="P9" s="119">
        <f t="shared" si="2"/>
        <v>0.576</v>
      </c>
      <c r="Q9" s="119">
        <f t="shared" si="3"/>
        <v>172.79999999999998</v>
      </c>
    </row>
    <row r="10" spans="1:17" ht="12">
      <c r="A10" s="117">
        <v>7</v>
      </c>
      <c r="B10" s="117">
        <v>200</v>
      </c>
      <c r="C10" s="117" t="s">
        <v>48</v>
      </c>
      <c r="D10" s="118">
        <v>0.25</v>
      </c>
      <c r="E10" s="118">
        <f t="shared" si="4"/>
        <v>50</v>
      </c>
      <c r="F10" s="118"/>
      <c r="G10" s="118">
        <f t="shared" si="5"/>
        <v>0</v>
      </c>
      <c r="H10" s="118">
        <v>0.4</v>
      </c>
      <c r="I10" s="118">
        <f t="shared" si="6"/>
        <v>80</v>
      </c>
      <c r="J10" s="118">
        <v>0.25</v>
      </c>
      <c r="K10" s="118">
        <f t="shared" si="7"/>
        <v>50</v>
      </c>
      <c r="L10" s="118">
        <v>0.46</v>
      </c>
      <c r="M10" s="118">
        <f t="shared" si="0"/>
        <v>92</v>
      </c>
      <c r="N10" s="118">
        <v>0.3</v>
      </c>
      <c r="O10" s="118">
        <f t="shared" si="1"/>
        <v>60</v>
      </c>
      <c r="P10" s="119">
        <f t="shared" si="2"/>
        <v>0.332</v>
      </c>
      <c r="Q10" s="119">
        <f t="shared" si="3"/>
        <v>66.4</v>
      </c>
    </row>
    <row r="11" spans="1:17" ht="12">
      <c r="A11" s="117">
        <v>8</v>
      </c>
      <c r="B11" s="117">
        <v>200</v>
      </c>
      <c r="C11" s="117" t="s">
        <v>48</v>
      </c>
      <c r="D11" s="118"/>
      <c r="E11" s="118">
        <f t="shared" si="4"/>
        <v>0</v>
      </c>
      <c r="F11" s="118"/>
      <c r="G11" s="118">
        <f t="shared" si="5"/>
        <v>0</v>
      </c>
      <c r="H11" s="118">
        <v>2.13</v>
      </c>
      <c r="I11" s="118">
        <f t="shared" si="6"/>
        <v>426</v>
      </c>
      <c r="J11" s="118">
        <v>2.05</v>
      </c>
      <c r="K11" s="118">
        <f t="shared" si="7"/>
        <v>409.99999999999994</v>
      </c>
      <c r="L11" s="118">
        <v>2.5</v>
      </c>
      <c r="M11" s="118">
        <f t="shared" si="0"/>
        <v>500</v>
      </c>
      <c r="N11" s="118">
        <v>2.13</v>
      </c>
      <c r="O11" s="118">
        <f t="shared" si="1"/>
        <v>426</v>
      </c>
      <c r="P11" s="119">
        <f t="shared" si="2"/>
        <v>2.2024999999999997</v>
      </c>
      <c r="Q11" s="119">
        <f t="shared" si="3"/>
        <v>440.49999999999994</v>
      </c>
    </row>
    <row r="12" spans="1:17" ht="12">
      <c r="A12" s="117">
        <v>9</v>
      </c>
      <c r="B12" s="117">
        <v>200</v>
      </c>
      <c r="C12" s="117" t="s">
        <v>48</v>
      </c>
      <c r="D12" s="118"/>
      <c r="E12" s="118">
        <f t="shared" si="4"/>
        <v>0</v>
      </c>
      <c r="F12" s="118"/>
      <c r="G12" s="118">
        <f t="shared" si="5"/>
        <v>0</v>
      </c>
      <c r="H12" s="118">
        <v>0.24</v>
      </c>
      <c r="I12" s="118">
        <f t="shared" si="6"/>
        <v>48</v>
      </c>
      <c r="J12" s="118"/>
      <c r="K12" s="118">
        <f t="shared" si="7"/>
        <v>0</v>
      </c>
      <c r="L12" s="118">
        <v>0.26</v>
      </c>
      <c r="M12" s="118">
        <f t="shared" si="0"/>
        <v>52</v>
      </c>
      <c r="N12" s="118">
        <v>0.35</v>
      </c>
      <c r="O12" s="118">
        <f t="shared" si="1"/>
        <v>70</v>
      </c>
      <c r="P12" s="119">
        <f t="shared" si="2"/>
        <v>0.2833333333333333</v>
      </c>
      <c r="Q12" s="119">
        <f t="shared" si="3"/>
        <v>56.666666666666664</v>
      </c>
    </row>
    <row r="13" spans="1:17" ht="12">
      <c r="A13" s="117">
        <v>10</v>
      </c>
      <c r="B13" s="117">
        <v>1500</v>
      </c>
      <c r="C13" s="117" t="s">
        <v>66</v>
      </c>
      <c r="D13" s="118">
        <v>7.89</v>
      </c>
      <c r="E13" s="118">
        <f t="shared" si="4"/>
        <v>11835</v>
      </c>
      <c r="F13" s="118">
        <v>7.02</v>
      </c>
      <c r="G13" s="118">
        <f t="shared" si="5"/>
        <v>10530</v>
      </c>
      <c r="H13" s="118">
        <v>6.9</v>
      </c>
      <c r="I13" s="118">
        <f t="shared" si="6"/>
        <v>10350</v>
      </c>
      <c r="J13" s="118"/>
      <c r="K13" s="118">
        <f t="shared" si="7"/>
        <v>0</v>
      </c>
      <c r="L13" s="118">
        <v>6.55</v>
      </c>
      <c r="M13" s="118">
        <f t="shared" si="0"/>
        <v>9825</v>
      </c>
      <c r="N13" s="118">
        <v>7.24</v>
      </c>
      <c r="O13" s="118">
        <f t="shared" si="1"/>
        <v>10860</v>
      </c>
      <c r="P13" s="119">
        <f t="shared" si="2"/>
        <v>7.12</v>
      </c>
      <c r="Q13" s="119">
        <f t="shared" si="3"/>
        <v>10680</v>
      </c>
    </row>
    <row r="14" spans="1:17" ht="12">
      <c r="A14" s="117">
        <v>11</v>
      </c>
      <c r="B14" s="117">
        <v>700</v>
      </c>
      <c r="C14" s="117" t="s">
        <v>66</v>
      </c>
      <c r="D14" s="118"/>
      <c r="E14" s="118">
        <f t="shared" si="4"/>
        <v>0</v>
      </c>
      <c r="F14" s="118">
        <v>7.62</v>
      </c>
      <c r="G14" s="118">
        <f t="shared" si="5"/>
        <v>5334</v>
      </c>
      <c r="H14" s="118">
        <v>7.89</v>
      </c>
      <c r="I14" s="118">
        <f t="shared" si="6"/>
        <v>5523</v>
      </c>
      <c r="J14" s="118"/>
      <c r="K14" s="118">
        <f t="shared" si="7"/>
        <v>0</v>
      </c>
      <c r="L14" s="118">
        <v>7.13</v>
      </c>
      <c r="M14" s="118">
        <f t="shared" si="0"/>
        <v>4991</v>
      </c>
      <c r="N14" s="118">
        <v>8.18</v>
      </c>
      <c r="O14" s="118">
        <f t="shared" si="1"/>
        <v>5726</v>
      </c>
      <c r="P14" s="119">
        <f t="shared" si="2"/>
        <v>7.705</v>
      </c>
      <c r="Q14" s="119">
        <f t="shared" si="3"/>
        <v>5393.5</v>
      </c>
    </row>
    <row r="15" spans="1:17" ht="12">
      <c r="A15" s="117">
        <v>12</v>
      </c>
      <c r="B15" s="117">
        <v>50</v>
      </c>
      <c r="C15" s="117" t="s">
        <v>67</v>
      </c>
      <c r="D15" s="118">
        <v>13.47</v>
      </c>
      <c r="E15" s="118">
        <f t="shared" si="4"/>
        <v>673.5</v>
      </c>
      <c r="F15" s="118"/>
      <c r="G15" s="118">
        <f t="shared" si="5"/>
        <v>0</v>
      </c>
      <c r="H15" s="118">
        <v>14.59</v>
      </c>
      <c r="I15" s="118">
        <f t="shared" si="6"/>
        <v>729.5</v>
      </c>
      <c r="J15" s="118"/>
      <c r="K15" s="118">
        <f t="shared" si="7"/>
        <v>0</v>
      </c>
      <c r="L15" s="118">
        <v>13</v>
      </c>
      <c r="M15" s="118">
        <f t="shared" si="0"/>
        <v>650</v>
      </c>
      <c r="N15" s="118"/>
      <c r="O15" s="118">
        <f t="shared" si="1"/>
        <v>0</v>
      </c>
      <c r="P15" s="119">
        <f t="shared" si="2"/>
        <v>13.686666666666667</v>
      </c>
      <c r="Q15" s="119">
        <f t="shared" si="3"/>
        <v>684.3333333333334</v>
      </c>
    </row>
    <row r="16" spans="1:17" ht="12">
      <c r="A16" s="117">
        <v>13</v>
      </c>
      <c r="B16" s="117">
        <v>500</v>
      </c>
      <c r="C16" s="117" t="s">
        <v>48</v>
      </c>
      <c r="D16" s="118">
        <v>0.38</v>
      </c>
      <c r="E16" s="118">
        <f t="shared" si="4"/>
        <v>190</v>
      </c>
      <c r="F16" s="118"/>
      <c r="G16" s="118">
        <f t="shared" si="5"/>
        <v>0</v>
      </c>
      <c r="H16" s="118">
        <v>0.3</v>
      </c>
      <c r="I16" s="118">
        <f t="shared" si="6"/>
        <v>150</v>
      </c>
      <c r="J16" s="118">
        <v>0.36</v>
      </c>
      <c r="K16" s="118">
        <f t="shared" si="7"/>
        <v>180</v>
      </c>
      <c r="L16" s="118">
        <v>0.4</v>
      </c>
      <c r="M16" s="118">
        <f t="shared" si="0"/>
        <v>200</v>
      </c>
      <c r="N16" s="118">
        <v>0.39</v>
      </c>
      <c r="O16" s="118">
        <f t="shared" si="1"/>
        <v>195</v>
      </c>
      <c r="P16" s="119">
        <f t="shared" si="2"/>
        <v>0.366</v>
      </c>
      <c r="Q16" s="119">
        <f t="shared" si="3"/>
        <v>183</v>
      </c>
    </row>
    <row r="17" spans="1:17" ht="12">
      <c r="A17" s="117">
        <v>14</v>
      </c>
      <c r="B17" s="117">
        <v>300</v>
      </c>
      <c r="C17" s="117" t="s">
        <v>48</v>
      </c>
      <c r="D17" s="118"/>
      <c r="E17" s="118">
        <f t="shared" si="4"/>
        <v>0</v>
      </c>
      <c r="F17" s="118"/>
      <c r="G17" s="118">
        <f t="shared" si="5"/>
        <v>0</v>
      </c>
      <c r="H17" s="118">
        <v>1.76</v>
      </c>
      <c r="I17" s="118">
        <f t="shared" si="6"/>
        <v>528</v>
      </c>
      <c r="J17" s="118"/>
      <c r="K17" s="118">
        <f t="shared" si="7"/>
        <v>0</v>
      </c>
      <c r="L17" s="118">
        <v>1.55</v>
      </c>
      <c r="M17" s="118">
        <f t="shared" si="0"/>
        <v>465</v>
      </c>
      <c r="N17" s="118"/>
      <c r="O17" s="118">
        <f t="shared" si="1"/>
        <v>0</v>
      </c>
      <c r="P17" s="119">
        <f t="shared" si="2"/>
        <v>1.655</v>
      </c>
      <c r="Q17" s="119">
        <f t="shared" si="3"/>
        <v>496.5</v>
      </c>
    </row>
    <row r="18" spans="1:17" ht="12">
      <c r="A18" s="117">
        <v>15</v>
      </c>
      <c r="B18" s="117">
        <v>200</v>
      </c>
      <c r="C18" s="117" t="s">
        <v>48</v>
      </c>
      <c r="D18" s="118">
        <v>0.99</v>
      </c>
      <c r="E18" s="118">
        <f t="shared" si="4"/>
        <v>198</v>
      </c>
      <c r="F18" s="118"/>
      <c r="G18" s="118">
        <f t="shared" si="5"/>
        <v>0</v>
      </c>
      <c r="H18" s="118">
        <v>0.73</v>
      </c>
      <c r="I18" s="118">
        <f t="shared" si="6"/>
        <v>146</v>
      </c>
      <c r="J18" s="118">
        <v>0.76</v>
      </c>
      <c r="K18" s="118">
        <f t="shared" si="7"/>
        <v>152</v>
      </c>
      <c r="L18" s="118">
        <v>0.83</v>
      </c>
      <c r="M18" s="118">
        <f t="shared" si="0"/>
        <v>166</v>
      </c>
      <c r="N18" s="118">
        <v>0.62</v>
      </c>
      <c r="O18" s="118">
        <f t="shared" si="1"/>
        <v>124</v>
      </c>
      <c r="P18" s="119">
        <f t="shared" si="2"/>
        <v>0.786</v>
      </c>
      <c r="Q18" s="119">
        <f t="shared" si="3"/>
        <v>157.20000000000002</v>
      </c>
    </row>
    <row r="19" spans="1:17" ht="12">
      <c r="A19" s="117">
        <v>16</v>
      </c>
      <c r="B19" s="117">
        <v>200</v>
      </c>
      <c r="C19" s="117" t="s">
        <v>48</v>
      </c>
      <c r="D19" s="118">
        <v>3.39</v>
      </c>
      <c r="E19" s="118">
        <f t="shared" si="4"/>
        <v>678</v>
      </c>
      <c r="F19" s="118"/>
      <c r="G19" s="118">
        <f t="shared" si="5"/>
        <v>0</v>
      </c>
      <c r="H19" s="118">
        <v>3.48</v>
      </c>
      <c r="I19" s="118">
        <f t="shared" si="6"/>
        <v>696</v>
      </c>
      <c r="J19" s="118">
        <v>3</v>
      </c>
      <c r="K19" s="118">
        <f t="shared" si="7"/>
        <v>600</v>
      </c>
      <c r="L19" s="118">
        <v>2.9</v>
      </c>
      <c r="M19" s="118">
        <f t="shared" si="0"/>
        <v>580</v>
      </c>
      <c r="N19" s="118">
        <v>2.45</v>
      </c>
      <c r="O19" s="118">
        <f t="shared" si="1"/>
        <v>490.00000000000006</v>
      </c>
      <c r="P19" s="119">
        <f t="shared" si="2"/>
        <v>3.0440000000000005</v>
      </c>
      <c r="Q19" s="119">
        <f t="shared" si="3"/>
        <v>608.8000000000001</v>
      </c>
    </row>
    <row r="20" spans="1:17" ht="12">
      <c r="A20" s="120"/>
      <c r="B20" s="120"/>
      <c r="C20" s="120"/>
      <c r="D20" s="121"/>
      <c r="E20" s="121"/>
      <c r="F20" s="121"/>
      <c r="G20" s="121"/>
      <c r="H20" s="121"/>
      <c r="I20" s="121"/>
      <c r="J20" s="121"/>
      <c r="P20" s="122" t="s">
        <v>64</v>
      </c>
      <c r="Q20" s="123">
        <f>SUM(Q4:Q19)</f>
        <v>20080.7</v>
      </c>
    </row>
    <row r="21" spans="1:10" ht="12">
      <c r="A21" s="120"/>
      <c r="B21" s="120"/>
      <c r="C21" s="120"/>
      <c r="D21" s="121"/>
      <c r="E21" s="121"/>
      <c r="F21" s="121"/>
      <c r="G21" s="121"/>
      <c r="H21" s="121"/>
      <c r="I21" s="121"/>
      <c r="J21" s="121"/>
    </row>
    <row r="22" spans="1:8" ht="12">
      <c r="A22" s="124"/>
      <c r="B22" s="124"/>
      <c r="C22" s="124"/>
      <c r="D22" s="124"/>
      <c r="E22" s="124"/>
      <c r="F22" s="124"/>
      <c r="G22" s="124"/>
      <c r="H22" s="124"/>
    </row>
    <row r="23" spans="1:8" ht="12">
      <c r="A23" s="125" t="s">
        <v>68</v>
      </c>
      <c r="B23" s="126"/>
      <c r="C23" s="126"/>
      <c r="D23" s="126"/>
      <c r="E23" s="126"/>
      <c r="F23" s="126"/>
      <c r="G23" s="127"/>
      <c r="H23" s="124"/>
    </row>
    <row r="24" spans="1:8" ht="12">
      <c r="A24" s="128" t="s">
        <v>69</v>
      </c>
      <c r="B24" s="124"/>
      <c r="C24" s="124"/>
      <c r="D24" s="124"/>
      <c r="E24" s="124"/>
      <c r="F24" s="124"/>
      <c r="G24" s="129"/>
      <c r="H24" s="124"/>
    </row>
    <row r="25" spans="1:8" ht="12">
      <c r="A25" s="128" t="s">
        <v>70</v>
      </c>
      <c r="B25" s="124"/>
      <c r="C25" s="124"/>
      <c r="D25" s="124"/>
      <c r="E25" s="124"/>
      <c r="F25" s="124"/>
      <c r="G25" s="129"/>
      <c r="H25" s="124"/>
    </row>
    <row r="26" spans="1:8" ht="12">
      <c r="A26" s="128" t="s">
        <v>72</v>
      </c>
      <c r="B26" s="124"/>
      <c r="C26" s="124"/>
      <c r="D26" s="124"/>
      <c r="E26" s="124"/>
      <c r="F26" s="124"/>
      <c r="G26" s="129"/>
      <c r="H26" s="124"/>
    </row>
    <row r="27" spans="1:8" ht="12">
      <c r="A27" s="128" t="s">
        <v>75</v>
      </c>
      <c r="B27" s="124"/>
      <c r="C27" s="124"/>
      <c r="D27" s="124"/>
      <c r="E27" s="124"/>
      <c r="F27" s="124"/>
      <c r="G27" s="129"/>
      <c r="H27" s="124"/>
    </row>
    <row r="28" spans="1:8" ht="12">
      <c r="A28" s="130" t="s">
        <v>74</v>
      </c>
      <c r="B28" s="131"/>
      <c r="C28" s="131"/>
      <c r="D28" s="131"/>
      <c r="E28" s="131"/>
      <c r="F28" s="131"/>
      <c r="G28" s="132"/>
      <c r="H28" s="124"/>
    </row>
    <row r="29" spans="1:8" ht="12">
      <c r="A29" s="124"/>
      <c r="B29" s="124"/>
      <c r="C29" s="124"/>
      <c r="D29" s="124"/>
      <c r="E29" s="124"/>
      <c r="F29" s="124"/>
      <c r="G29" s="124"/>
      <c r="H29" s="124"/>
    </row>
    <row r="30" spans="1:8" ht="12">
      <c r="A30" s="124"/>
      <c r="B30" s="124"/>
      <c r="C30" s="124"/>
      <c r="D30" s="124"/>
      <c r="E30" s="124"/>
      <c r="F30" s="124"/>
      <c r="G30" s="124"/>
      <c r="H30" s="124"/>
    </row>
  </sheetData>
  <mergeCells count="7">
    <mergeCell ref="P2:Q2"/>
    <mergeCell ref="L2:M2"/>
    <mergeCell ref="D2:E2"/>
    <mergeCell ref="F2:G2"/>
    <mergeCell ref="H2:I2"/>
    <mergeCell ref="J2:K2"/>
    <mergeCell ref="N2:O2"/>
  </mergeCells>
  <printOptions/>
  <pageMargins left="0.57" right="0.3" top="1.84" bottom="1.15" header="0.83" footer="0.77"/>
  <pageSetup horizontalDpi="600" verticalDpi="600" orientation="landscape" paperSize="9" r:id="rId1"/>
  <headerFooter alignWithMargins="0">
    <oddHeader>&amp;C&amp;A</oddHeader>
    <oddFooter>&amp;CPágina &amp;P 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4"/>
  <sheetViews>
    <sheetView workbookViewId="0" topLeftCell="H24">
      <selection activeCell="H53" sqref="H53"/>
    </sheetView>
  </sheetViews>
  <sheetFormatPr defaultColWidth="9.140625" defaultRowHeight="12.75"/>
  <cols>
    <col min="1" max="1" width="6.8515625" style="0" customWidth="1"/>
    <col min="2" max="2" width="7.421875" style="47" customWidth="1"/>
    <col min="3" max="17" width="8.140625" style="0" customWidth="1"/>
    <col min="18" max="18" width="9.7109375" style="0" customWidth="1"/>
  </cols>
  <sheetData>
    <row r="2" spans="1:18" ht="20.25">
      <c r="A2" s="220" t="s">
        <v>115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</row>
    <row r="4" spans="3:18" ht="12.75">
      <c r="C4" s="223" t="s">
        <v>14</v>
      </c>
      <c r="D4" s="223"/>
      <c r="E4" s="223" t="s">
        <v>15</v>
      </c>
      <c r="F4" s="223"/>
      <c r="G4" s="223" t="s">
        <v>19</v>
      </c>
      <c r="H4" s="223"/>
      <c r="I4" s="223" t="s">
        <v>25</v>
      </c>
      <c r="J4" s="223"/>
      <c r="K4" s="223" t="s">
        <v>88</v>
      </c>
      <c r="L4" s="253"/>
      <c r="M4" s="221" t="s">
        <v>89</v>
      </c>
      <c r="N4" s="222"/>
      <c r="O4" s="223" t="s">
        <v>95</v>
      </c>
      <c r="P4" s="253"/>
      <c r="Q4" s="223" t="s">
        <v>16</v>
      </c>
      <c r="R4" s="253"/>
    </row>
    <row r="5" spans="1:18" s="122" customFormat="1" ht="12">
      <c r="A5" s="178" t="s">
        <v>1</v>
      </c>
      <c r="B5" s="178" t="s">
        <v>85</v>
      </c>
      <c r="C5" s="178" t="s">
        <v>106</v>
      </c>
      <c r="D5" s="178" t="s">
        <v>107</v>
      </c>
      <c r="E5" s="178" t="s">
        <v>106</v>
      </c>
      <c r="F5" s="178" t="s">
        <v>107</v>
      </c>
      <c r="G5" s="178" t="s">
        <v>106</v>
      </c>
      <c r="H5" s="178" t="s">
        <v>107</v>
      </c>
      <c r="I5" s="178" t="s">
        <v>106</v>
      </c>
      <c r="J5" s="178" t="s">
        <v>107</v>
      </c>
      <c r="K5" s="178" t="s">
        <v>106</v>
      </c>
      <c r="L5" s="178" t="s">
        <v>107</v>
      </c>
      <c r="M5" s="178" t="s">
        <v>106</v>
      </c>
      <c r="N5" s="178" t="s">
        <v>107</v>
      </c>
      <c r="O5" s="178" t="s">
        <v>106</v>
      </c>
      <c r="P5" s="178" t="s">
        <v>107</v>
      </c>
      <c r="Q5" s="178" t="s">
        <v>106</v>
      </c>
      <c r="R5" s="178" t="s">
        <v>107</v>
      </c>
    </row>
    <row r="6" spans="1:19" ht="12.75">
      <c r="A6" s="82">
        <v>1</v>
      </c>
      <c r="B6" s="179">
        <v>3800</v>
      </c>
      <c r="C6" s="180">
        <v>1.78</v>
      </c>
      <c r="D6" s="180">
        <f>B6*C6</f>
        <v>6764</v>
      </c>
      <c r="E6" s="180"/>
      <c r="F6" s="180">
        <f>B6*E6</f>
        <v>0</v>
      </c>
      <c r="G6" s="180">
        <v>2.1</v>
      </c>
      <c r="H6" s="180">
        <f>G6*B6</f>
        <v>7980</v>
      </c>
      <c r="I6" s="180"/>
      <c r="J6" s="180">
        <f>I6*B6</f>
        <v>0</v>
      </c>
      <c r="K6" s="180">
        <v>1.75</v>
      </c>
      <c r="L6" s="180">
        <f>K6*$B6</f>
        <v>6650</v>
      </c>
      <c r="M6" s="180"/>
      <c r="N6" s="180">
        <f>M6*$B6</f>
        <v>0</v>
      </c>
      <c r="O6" s="180"/>
      <c r="P6" s="180">
        <f aca="true" t="shared" si="0" ref="P6:P37">O6*$B6</f>
        <v>0</v>
      </c>
      <c r="Q6" s="180">
        <f>AVERAGE(C6,E6,G6,I6,K6,M6,O6)</f>
        <v>1.8766666666666667</v>
      </c>
      <c r="R6" s="180">
        <f>Q6*B6</f>
        <v>7131.333333333333</v>
      </c>
      <c r="S6" s="186"/>
    </row>
    <row r="7" spans="1:18" ht="12.75">
      <c r="A7" s="82">
        <v>2</v>
      </c>
      <c r="B7" s="82">
        <v>300</v>
      </c>
      <c r="C7" s="180">
        <v>0.12</v>
      </c>
      <c r="D7" s="180">
        <f aca="true" t="shared" si="1" ref="D7:D47">B7*C7</f>
        <v>36</v>
      </c>
      <c r="E7" s="180">
        <v>0.15</v>
      </c>
      <c r="F7" s="180">
        <f aca="true" t="shared" si="2" ref="F7:F47">B7*E7</f>
        <v>45</v>
      </c>
      <c r="G7" s="180">
        <v>0.15</v>
      </c>
      <c r="H7" s="180">
        <f aca="true" t="shared" si="3" ref="H7:H47">G7*B7</f>
        <v>45</v>
      </c>
      <c r="I7" s="180"/>
      <c r="J7" s="180">
        <f aca="true" t="shared" si="4" ref="J7:J47">I7*B7</f>
        <v>0</v>
      </c>
      <c r="K7" s="180">
        <v>0.09</v>
      </c>
      <c r="L7" s="180">
        <f>K7*$B7</f>
        <v>27</v>
      </c>
      <c r="M7" s="180"/>
      <c r="N7" s="180">
        <f>M7*$B7</f>
        <v>0</v>
      </c>
      <c r="O7" s="180"/>
      <c r="P7" s="180">
        <f t="shared" si="0"/>
        <v>0</v>
      </c>
      <c r="Q7" s="180">
        <f aca="true" t="shared" si="5" ref="Q7:Q47">AVERAGE(C7,E7,G7,I7,K7,M7,O7)</f>
        <v>0.1275</v>
      </c>
      <c r="R7" s="180">
        <f aca="true" t="shared" si="6" ref="R7:R47">Q7*B7</f>
        <v>38.25</v>
      </c>
    </row>
    <row r="8" spans="1:18" ht="12.75">
      <c r="A8" s="82">
        <v>3</v>
      </c>
      <c r="B8" s="82">
        <v>300</v>
      </c>
      <c r="C8" s="180"/>
      <c r="D8" s="180">
        <f t="shared" si="1"/>
        <v>0</v>
      </c>
      <c r="E8" s="180">
        <v>2.01</v>
      </c>
      <c r="F8" s="180">
        <f t="shared" si="2"/>
        <v>602.9999999999999</v>
      </c>
      <c r="G8" s="180">
        <v>2.2</v>
      </c>
      <c r="H8" s="180">
        <f t="shared" si="3"/>
        <v>660</v>
      </c>
      <c r="I8" s="180"/>
      <c r="J8" s="180">
        <f t="shared" si="4"/>
        <v>0</v>
      </c>
      <c r="K8" s="180">
        <v>1.72</v>
      </c>
      <c r="L8" s="180">
        <f>K8*$B8</f>
        <v>516</v>
      </c>
      <c r="M8" s="180"/>
      <c r="N8" s="180">
        <f>M8*$B8</f>
        <v>0</v>
      </c>
      <c r="O8" s="180"/>
      <c r="P8" s="180">
        <f t="shared" si="0"/>
        <v>0</v>
      </c>
      <c r="Q8" s="180">
        <f t="shared" si="5"/>
        <v>1.9766666666666666</v>
      </c>
      <c r="R8" s="180">
        <f t="shared" si="6"/>
        <v>593</v>
      </c>
    </row>
    <row r="9" spans="1:18" ht="12.75">
      <c r="A9" s="82">
        <v>4</v>
      </c>
      <c r="B9" s="82">
        <v>300</v>
      </c>
      <c r="C9" s="180">
        <v>3.48</v>
      </c>
      <c r="D9" s="180">
        <f t="shared" si="1"/>
        <v>1044</v>
      </c>
      <c r="E9" s="180">
        <v>3.36</v>
      </c>
      <c r="F9" s="180">
        <f t="shared" si="2"/>
        <v>1008</v>
      </c>
      <c r="G9" s="180">
        <v>3.3</v>
      </c>
      <c r="H9" s="180">
        <f t="shared" si="3"/>
        <v>990</v>
      </c>
      <c r="I9" s="180"/>
      <c r="J9" s="180">
        <f t="shared" si="4"/>
        <v>0</v>
      </c>
      <c r="K9" s="180">
        <v>3.42</v>
      </c>
      <c r="L9" s="180">
        <f>K9*$B9</f>
        <v>1026</v>
      </c>
      <c r="M9" s="180"/>
      <c r="N9" s="180">
        <f>M9*$B9</f>
        <v>0</v>
      </c>
      <c r="O9" s="180"/>
      <c r="P9" s="180">
        <f t="shared" si="0"/>
        <v>0</v>
      </c>
      <c r="Q9" s="180">
        <f t="shared" si="5"/>
        <v>3.39</v>
      </c>
      <c r="R9" s="180">
        <f t="shared" si="6"/>
        <v>1017</v>
      </c>
    </row>
    <row r="10" spans="1:18" ht="12.75">
      <c r="A10" s="82">
        <v>5</v>
      </c>
      <c r="B10" s="82">
        <v>400</v>
      </c>
      <c r="C10" s="180">
        <v>0.31</v>
      </c>
      <c r="D10" s="180">
        <f t="shared" si="1"/>
        <v>124</v>
      </c>
      <c r="E10" s="180">
        <v>0.79</v>
      </c>
      <c r="F10" s="180">
        <f t="shared" si="2"/>
        <v>316</v>
      </c>
      <c r="G10" s="180">
        <v>0.3</v>
      </c>
      <c r="H10" s="180">
        <f t="shared" si="3"/>
        <v>120</v>
      </c>
      <c r="I10" s="180"/>
      <c r="J10" s="180">
        <f t="shared" si="4"/>
        <v>0</v>
      </c>
      <c r="K10" s="180">
        <v>0.2</v>
      </c>
      <c r="L10" s="180">
        <f aca="true" t="shared" si="7" ref="L10:N14">K10*$B10</f>
        <v>80</v>
      </c>
      <c r="M10" s="180"/>
      <c r="N10" s="180">
        <f t="shared" si="7"/>
        <v>0</v>
      </c>
      <c r="O10" s="180"/>
      <c r="P10" s="180">
        <f t="shared" si="0"/>
        <v>0</v>
      </c>
      <c r="Q10" s="180">
        <f t="shared" si="5"/>
        <v>0.4</v>
      </c>
      <c r="R10" s="180">
        <f t="shared" si="6"/>
        <v>160</v>
      </c>
    </row>
    <row r="11" spans="1:18" ht="12.75">
      <c r="A11" s="82">
        <v>6</v>
      </c>
      <c r="B11" s="179">
        <v>2000</v>
      </c>
      <c r="C11" s="180">
        <v>0.59</v>
      </c>
      <c r="D11" s="180">
        <f t="shared" si="1"/>
        <v>1180</v>
      </c>
      <c r="E11" s="180"/>
      <c r="F11" s="180">
        <f t="shared" si="2"/>
        <v>0</v>
      </c>
      <c r="G11" s="180">
        <v>0.6</v>
      </c>
      <c r="H11" s="180">
        <f t="shared" si="3"/>
        <v>1200</v>
      </c>
      <c r="I11" s="180"/>
      <c r="J11" s="180">
        <f t="shared" si="4"/>
        <v>0</v>
      </c>
      <c r="K11" s="180">
        <v>0.43</v>
      </c>
      <c r="L11" s="180">
        <f t="shared" si="7"/>
        <v>860</v>
      </c>
      <c r="M11" s="180"/>
      <c r="N11" s="180">
        <f t="shared" si="7"/>
        <v>0</v>
      </c>
      <c r="O11" s="180"/>
      <c r="P11" s="180">
        <f t="shared" si="0"/>
        <v>0</v>
      </c>
      <c r="Q11" s="180">
        <f t="shared" si="5"/>
        <v>0.5399999999999999</v>
      </c>
      <c r="R11" s="180">
        <f t="shared" si="6"/>
        <v>1079.9999999999998</v>
      </c>
    </row>
    <row r="12" spans="1:18" ht="12.75">
      <c r="A12" s="82">
        <v>7</v>
      </c>
      <c r="B12" s="179">
        <v>3000</v>
      </c>
      <c r="C12" s="180">
        <v>0.15</v>
      </c>
      <c r="D12" s="180">
        <f t="shared" si="1"/>
        <v>450</v>
      </c>
      <c r="E12" s="180">
        <v>0.17</v>
      </c>
      <c r="F12" s="180">
        <f t="shared" si="2"/>
        <v>510.00000000000006</v>
      </c>
      <c r="G12" s="180">
        <v>0.22</v>
      </c>
      <c r="H12" s="180">
        <f t="shared" si="3"/>
        <v>660</v>
      </c>
      <c r="I12" s="180"/>
      <c r="J12" s="180">
        <f t="shared" si="4"/>
        <v>0</v>
      </c>
      <c r="K12" s="180">
        <v>0.15</v>
      </c>
      <c r="L12" s="180">
        <f t="shared" si="7"/>
        <v>450</v>
      </c>
      <c r="M12" s="180"/>
      <c r="N12" s="180">
        <f t="shared" si="7"/>
        <v>0</v>
      </c>
      <c r="O12" s="180"/>
      <c r="P12" s="180">
        <f t="shared" si="0"/>
        <v>0</v>
      </c>
      <c r="Q12" s="180">
        <f t="shared" si="5"/>
        <v>0.17250000000000001</v>
      </c>
      <c r="R12" s="180">
        <f t="shared" si="6"/>
        <v>517.5</v>
      </c>
    </row>
    <row r="13" spans="1:18" ht="12.75">
      <c r="A13" s="82">
        <v>8</v>
      </c>
      <c r="B13" s="179">
        <v>29000</v>
      </c>
      <c r="C13" s="180">
        <v>0.15</v>
      </c>
      <c r="D13" s="180">
        <f t="shared" si="1"/>
        <v>4350</v>
      </c>
      <c r="E13" s="180">
        <v>0.17</v>
      </c>
      <c r="F13" s="180">
        <f t="shared" si="2"/>
        <v>4930</v>
      </c>
      <c r="G13" s="180">
        <v>0.22</v>
      </c>
      <c r="H13" s="180">
        <f t="shared" si="3"/>
        <v>6380</v>
      </c>
      <c r="I13" s="180"/>
      <c r="J13" s="180">
        <f t="shared" si="4"/>
        <v>0</v>
      </c>
      <c r="K13" s="180">
        <v>0.15</v>
      </c>
      <c r="L13" s="180">
        <f t="shared" si="7"/>
        <v>4350</v>
      </c>
      <c r="M13" s="180"/>
      <c r="N13" s="180">
        <f t="shared" si="7"/>
        <v>0</v>
      </c>
      <c r="O13" s="180"/>
      <c r="P13" s="180">
        <f t="shared" si="0"/>
        <v>0</v>
      </c>
      <c r="Q13" s="180">
        <f t="shared" si="5"/>
        <v>0.17250000000000001</v>
      </c>
      <c r="R13" s="180">
        <f t="shared" si="6"/>
        <v>5002.5</v>
      </c>
    </row>
    <row r="14" spans="1:18" ht="12.75">
      <c r="A14" s="82">
        <v>9</v>
      </c>
      <c r="B14" s="179">
        <v>3000</v>
      </c>
      <c r="C14" s="180">
        <v>0.15</v>
      </c>
      <c r="D14" s="180">
        <f t="shared" si="1"/>
        <v>450</v>
      </c>
      <c r="E14" s="180">
        <v>0.17</v>
      </c>
      <c r="F14" s="180">
        <f t="shared" si="2"/>
        <v>510.00000000000006</v>
      </c>
      <c r="G14" s="180">
        <v>0.22</v>
      </c>
      <c r="H14" s="180">
        <f t="shared" si="3"/>
        <v>660</v>
      </c>
      <c r="I14" s="180"/>
      <c r="J14" s="180">
        <f t="shared" si="4"/>
        <v>0</v>
      </c>
      <c r="K14" s="180">
        <v>0.15</v>
      </c>
      <c r="L14" s="180">
        <f t="shared" si="7"/>
        <v>450</v>
      </c>
      <c r="M14" s="180"/>
      <c r="N14" s="180">
        <f t="shared" si="7"/>
        <v>0</v>
      </c>
      <c r="O14" s="180"/>
      <c r="P14" s="180">
        <f t="shared" si="0"/>
        <v>0</v>
      </c>
      <c r="Q14" s="180">
        <f t="shared" si="5"/>
        <v>0.17250000000000001</v>
      </c>
      <c r="R14" s="180">
        <f t="shared" si="6"/>
        <v>517.5</v>
      </c>
    </row>
    <row r="15" spans="1:18" ht="12.75">
      <c r="A15" s="82">
        <v>10</v>
      </c>
      <c r="B15" s="82">
        <v>300</v>
      </c>
      <c r="C15" s="180">
        <v>0.6</v>
      </c>
      <c r="D15" s="180">
        <f t="shared" si="1"/>
        <v>180</v>
      </c>
      <c r="E15" s="180">
        <v>0.57</v>
      </c>
      <c r="F15" s="180">
        <f t="shared" si="2"/>
        <v>170.99999999999997</v>
      </c>
      <c r="G15" s="180">
        <v>0.65</v>
      </c>
      <c r="H15" s="180">
        <f t="shared" si="3"/>
        <v>195</v>
      </c>
      <c r="I15" s="180"/>
      <c r="J15" s="180">
        <f t="shared" si="4"/>
        <v>0</v>
      </c>
      <c r="K15" s="180">
        <v>0.57</v>
      </c>
      <c r="L15" s="180">
        <f>K15*$B15</f>
        <v>170.99999999999997</v>
      </c>
      <c r="M15" s="180"/>
      <c r="N15" s="180">
        <f>M15*$B15</f>
        <v>0</v>
      </c>
      <c r="O15" s="180"/>
      <c r="P15" s="180">
        <f t="shared" si="0"/>
        <v>0</v>
      </c>
      <c r="Q15" s="180">
        <f t="shared" si="5"/>
        <v>0.5974999999999999</v>
      </c>
      <c r="R15" s="180">
        <f t="shared" si="6"/>
        <v>179.24999999999997</v>
      </c>
    </row>
    <row r="16" spans="1:18" ht="12.75">
      <c r="A16" s="82">
        <v>11</v>
      </c>
      <c r="B16" s="82">
        <v>300</v>
      </c>
      <c r="C16" s="180">
        <v>0.34</v>
      </c>
      <c r="D16" s="180">
        <f t="shared" si="1"/>
        <v>102.00000000000001</v>
      </c>
      <c r="E16" s="180">
        <v>0.46</v>
      </c>
      <c r="F16" s="180">
        <f t="shared" si="2"/>
        <v>138</v>
      </c>
      <c r="G16" s="180">
        <v>0.45</v>
      </c>
      <c r="H16" s="180">
        <f t="shared" si="3"/>
        <v>135</v>
      </c>
      <c r="I16" s="180"/>
      <c r="J16" s="180">
        <f t="shared" si="4"/>
        <v>0</v>
      </c>
      <c r="K16" s="180">
        <v>0.3</v>
      </c>
      <c r="L16" s="180">
        <f>K16*$B16</f>
        <v>90</v>
      </c>
      <c r="M16" s="180"/>
      <c r="N16" s="180">
        <f>M16*$B16</f>
        <v>0</v>
      </c>
      <c r="O16" s="180"/>
      <c r="P16" s="180">
        <f t="shared" si="0"/>
        <v>0</v>
      </c>
      <c r="Q16" s="180">
        <f t="shared" si="5"/>
        <v>0.3875</v>
      </c>
      <c r="R16" s="180">
        <f t="shared" si="6"/>
        <v>116.25</v>
      </c>
    </row>
    <row r="17" spans="1:18" ht="12.75">
      <c r="A17" s="82">
        <v>12</v>
      </c>
      <c r="B17" s="82">
        <v>300</v>
      </c>
      <c r="C17" s="180">
        <v>0.29</v>
      </c>
      <c r="D17" s="180">
        <f t="shared" si="1"/>
        <v>87</v>
      </c>
      <c r="E17" s="180">
        <v>0.33</v>
      </c>
      <c r="F17" s="180">
        <f t="shared" si="2"/>
        <v>99</v>
      </c>
      <c r="G17" s="180">
        <v>0.35</v>
      </c>
      <c r="H17" s="180">
        <f t="shared" si="3"/>
        <v>105</v>
      </c>
      <c r="I17" s="180"/>
      <c r="J17" s="180">
        <f t="shared" si="4"/>
        <v>0</v>
      </c>
      <c r="K17" s="180">
        <v>0.27</v>
      </c>
      <c r="L17" s="180">
        <f>K17*$B17</f>
        <v>81</v>
      </c>
      <c r="M17" s="180"/>
      <c r="N17" s="180">
        <f>M17*$B17</f>
        <v>0</v>
      </c>
      <c r="O17" s="180"/>
      <c r="P17" s="180">
        <f t="shared" si="0"/>
        <v>0</v>
      </c>
      <c r="Q17" s="180">
        <f t="shared" si="5"/>
        <v>0.31</v>
      </c>
      <c r="R17" s="180">
        <f t="shared" si="6"/>
        <v>93</v>
      </c>
    </row>
    <row r="18" spans="1:18" ht="12.75">
      <c r="A18" s="82">
        <v>13</v>
      </c>
      <c r="B18" s="179">
        <v>1400</v>
      </c>
      <c r="C18" s="180">
        <v>1.15</v>
      </c>
      <c r="D18" s="180">
        <f t="shared" si="1"/>
        <v>1609.9999999999998</v>
      </c>
      <c r="E18" s="180">
        <v>1.19</v>
      </c>
      <c r="F18" s="180">
        <f t="shared" si="2"/>
        <v>1666</v>
      </c>
      <c r="G18" s="180">
        <v>1.6</v>
      </c>
      <c r="H18" s="180">
        <f t="shared" si="3"/>
        <v>2240</v>
      </c>
      <c r="I18" s="180"/>
      <c r="J18" s="180">
        <f t="shared" si="4"/>
        <v>0</v>
      </c>
      <c r="K18" s="180">
        <v>0.91</v>
      </c>
      <c r="L18" s="180">
        <f>K18*$B18</f>
        <v>1274</v>
      </c>
      <c r="M18" s="180"/>
      <c r="N18" s="180">
        <f>M18*$B18</f>
        <v>0</v>
      </c>
      <c r="O18" s="180"/>
      <c r="P18" s="180">
        <f t="shared" si="0"/>
        <v>0</v>
      </c>
      <c r="Q18" s="180">
        <f t="shared" si="5"/>
        <v>1.2125</v>
      </c>
      <c r="R18" s="180">
        <f t="shared" si="6"/>
        <v>1697.4999999999998</v>
      </c>
    </row>
    <row r="19" spans="1:18" ht="12.75">
      <c r="A19" s="82">
        <v>14</v>
      </c>
      <c r="B19" s="82">
        <v>300</v>
      </c>
      <c r="C19" s="180">
        <v>0.28</v>
      </c>
      <c r="D19" s="180">
        <f t="shared" si="1"/>
        <v>84.00000000000001</v>
      </c>
      <c r="E19" s="180">
        <v>0.28</v>
      </c>
      <c r="F19" s="180">
        <f t="shared" si="2"/>
        <v>84.00000000000001</v>
      </c>
      <c r="G19" s="180">
        <v>0.3</v>
      </c>
      <c r="H19" s="180">
        <f t="shared" si="3"/>
        <v>90</v>
      </c>
      <c r="I19" s="180"/>
      <c r="J19" s="180">
        <f t="shared" si="4"/>
        <v>0</v>
      </c>
      <c r="K19" s="180">
        <v>0.24</v>
      </c>
      <c r="L19" s="180">
        <f aca="true" t="shared" si="8" ref="L19:N47">K19*$B19</f>
        <v>72</v>
      </c>
      <c r="M19" s="180"/>
      <c r="N19" s="180">
        <f t="shared" si="8"/>
        <v>0</v>
      </c>
      <c r="O19" s="180"/>
      <c r="P19" s="180">
        <f t="shared" si="0"/>
        <v>0</v>
      </c>
      <c r="Q19" s="180">
        <f t="shared" si="5"/>
        <v>0.275</v>
      </c>
      <c r="R19" s="180">
        <f t="shared" si="6"/>
        <v>82.5</v>
      </c>
    </row>
    <row r="20" spans="1:18" ht="12.75">
      <c r="A20" s="82">
        <v>15</v>
      </c>
      <c r="B20" s="82">
        <v>300</v>
      </c>
      <c r="C20" s="180">
        <v>0.56</v>
      </c>
      <c r="D20" s="180">
        <f t="shared" si="1"/>
        <v>168.00000000000003</v>
      </c>
      <c r="E20" s="180">
        <v>0.61</v>
      </c>
      <c r="F20" s="180">
        <f t="shared" si="2"/>
        <v>183</v>
      </c>
      <c r="G20" s="180">
        <v>0.6</v>
      </c>
      <c r="H20" s="180">
        <f t="shared" si="3"/>
        <v>180</v>
      </c>
      <c r="I20" s="180"/>
      <c r="J20" s="180">
        <f t="shared" si="4"/>
        <v>0</v>
      </c>
      <c r="K20" s="180">
        <v>0.4</v>
      </c>
      <c r="L20" s="180">
        <f t="shared" si="8"/>
        <v>120</v>
      </c>
      <c r="M20" s="180"/>
      <c r="N20" s="180">
        <f t="shared" si="8"/>
        <v>0</v>
      </c>
      <c r="O20" s="180"/>
      <c r="P20" s="180">
        <f t="shared" si="0"/>
        <v>0</v>
      </c>
      <c r="Q20" s="180">
        <f t="shared" si="5"/>
        <v>0.5425</v>
      </c>
      <c r="R20" s="180">
        <f t="shared" si="6"/>
        <v>162.75</v>
      </c>
    </row>
    <row r="21" spans="1:18" ht="12.75">
      <c r="A21" s="82">
        <v>16</v>
      </c>
      <c r="B21" s="82">
        <v>300</v>
      </c>
      <c r="C21" s="180">
        <v>0.65</v>
      </c>
      <c r="D21" s="180">
        <f t="shared" si="1"/>
        <v>195</v>
      </c>
      <c r="E21" s="180">
        <v>0.73</v>
      </c>
      <c r="F21" s="180">
        <f t="shared" si="2"/>
        <v>219</v>
      </c>
      <c r="G21" s="180">
        <v>1.6</v>
      </c>
      <c r="H21" s="180">
        <f t="shared" si="3"/>
        <v>480</v>
      </c>
      <c r="I21" s="180"/>
      <c r="J21" s="180">
        <f t="shared" si="4"/>
        <v>0</v>
      </c>
      <c r="K21" s="180">
        <v>0.76</v>
      </c>
      <c r="L21" s="180">
        <f t="shared" si="8"/>
        <v>228</v>
      </c>
      <c r="M21" s="180"/>
      <c r="N21" s="180">
        <f t="shared" si="8"/>
        <v>0</v>
      </c>
      <c r="O21" s="180"/>
      <c r="P21" s="180">
        <f t="shared" si="0"/>
        <v>0</v>
      </c>
      <c r="Q21" s="180">
        <f t="shared" si="5"/>
        <v>0.935</v>
      </c>
      <c r="R21" s="180">
        <f t="shared" si="6"/>
        <v>280.5</v>
      </c>
    </row>
    <row r="22" spans="1:18" ht="12.75">
      <c r="A22" s="82">
        <v>17</v>
      </c>
      <c r="B22" s="82">
        <v>200</v>
      </c>
      <c r="C22" s="180">
        <v>0.69</v>
      </c>
      <c r="D22" s="180">
        <f t="shared" si="1"/>
        <v>138</v>
      </c>
      <c r="E22" s="180">
        <v>0.73</v>
      </c>
      <c r="F22" s="180">
        <f t="shared" si="2"/>
        <v>146</v>
      </c>
      <c r="G22" s="180">
        <v>0.85</v>
      </c>
      <c r="H22" s="180">
        <f t="shared" si="3"/>
        <v>170</v>
      </c>
      <c r="I22" s="180"/>
      <c r="J22" s="180">
        <f t="shared" si="4"/>
        <v>0</v>
      </c>
      <c r="K22" s="180">
        <v>0.73</v>
      </c>
      <c r="L22" s="180">
        <f t="shared" si="8"/>
        <v>146</v>
      </c>
      <c r="M22" s="180"/>
      <c r="N22" s="180">
        <f t="shared" si="8"/>
        <v>0</v>
      </c>
      <c r="O22" s="180"/>
      <c r="P22" s="180">
        <f t="shared" si="0"/>
        <v>0</v>
      </c>
      <c r="Q22" s="180">
        <f t="shared" si="5"/>
        <v>0.75</v>
      </c>
      <c r="R22" s="180">
        <f t="shared" si="6"/>
        <v>150</v>
      </c>
    </row>
    <row r="23" spans="1:18" ht="12.75">
      <c r="A23" s="82">
        <v>18</v>
      </c>
      <c r="B23" s="82">
        <v>300</v>
      </c>
      <c r="C23" s="180">
        <v>0.26</v>
      </c>
      <c r="D23" s="180">
        <f t="shared" si="1"/>
        <v>78</v>
      </c>
      <c r="E23" s="180">
        <v>0.42</v>
      </c>
      <c r="F23" s="180">
        <f t="shared" si="2"/>
        <v>126</v>
      </c>
      <c r="G23" s="180">
        <v>0.45</v>
      </c>
      <c r="H23" s="180">
        <f t="shared" si="3"/>
        <v>135</v>
      </c>
      <c r="I23" s="180"/>
      <c r="J23" s="180">
        <f t="shared" si="4"/>
        <v>0</v>
      </c>
      <c r="K23" s="180">
        <v>0.22</v>
      </c>
      <c r="L23" s="180">
        <f t="shared" si="8"/>
        <v>66</v>
      </c>
      <c r="M23" s="180"/>
      <c r="N23" s="180">
        <f t="shared" si="8"/>
        <v>0</v>
      </c>
      <c r="O23" s="180"/>
      <c r="P23" s="180">
        <f t="shared" si="0"/>
        <v>0</v>
      </c>
      <c r="Q23" s="180">
        <f t="shared" si="5"/>
        <v>0.33749999999999997</v>
      </c>
      <c r="R23" s="180">
        <f t="shared" si="6"/>
        <v>101.24999999999999</v>
      </c>
    </row>
    <row r="24" spans="1:18" ht="12.75">
      <c r="A24" s="82">
        <v>19</v>
      </c>
      <c r="B24" s="179">
        <v>2100</v>
      </c>
      <c r="C24" s="180">
        <v>0.72</v>
      </c>
      <c r="D24" s="180">
        <f t="shared" si="1"/>
        <v>1512</v>
      </c>
      <c r="E24" s="180">
        <v>0.73</v>
      </c>
      <c r="F24" s="180">
        <f t="shared" si="2"/>
        <v>1533</v>
      </c>
      <c r="G24" s="180">
        <v>1</v>
      </c>
      <c r="H24" s="180">
        <f t="shared" si="3"/>
        <v>2100</v>
      </c>
      <c r="I24" s="180"/>
      <c r="J24" s="180">
        <f t="shared" si="4"/>
        <v>0</v>
      </c>
      <c r="K24" s="180">
        <v>0.7</v>
      </c>
      <c r="L24" s="180">
        <f t="shared" si="8"/>
        <v>1470</v>
      </c>
      <c r="M24" s="180"/>
      <c r="N24" s="180">
        <f t="shared" si="8"/>
        <v>0</v>
      </c>
      <c r="O24" s="180"/>
      <c r="P24" s="180">
        <f t="shared" si="0"/>
        <v>0</v>
      </c>
      <c r="Q24" s="180">
        <f t="shared" si="5"/>
        <v>0.7875000000000001</v>
      </c>
      <c r="R24" s="180">
        <f t="shared" si="6"/>
        <v>1653.7500000000002</v>
      </c>
    </row>
    <row r="25" spans="1:18" ht="12.75">
      <c r="A25" s="82">
        <v>20</v>
      </c>
      <c r="B25" s="179">
        <v>2600</v>
      </c>
      <c r="C25" s="180">
        <v>1.4</v>
      </c>
      <c r="D25" s="180">
        <f t="shared" si="1"/>
        <v>3639.9999999999995</v>
      </c>
      <c r="E25" s="180">
        <v>1.35</v>
      </c>
      <c r="F25" s="180">
        <f t="shared" si="2"/>
        <v>3510.0000000000005</v>
      </c>
      <c r="G25" s="180">
        <v>1.35</v>
      </c>
      <c r="H25" s="180">
        <f t="shared" si="3"/>
        <v>3510.0000000000005</v>
      </c>
      <c r="I25" s="180"/>
      <c r="J25" s="180">
        <f t="shared" si="4"/>
        <v>0</v>
      </c>
      <c r="K25" s="180">
        <v>1.24</v>
      </c>
      <c r="L25" s="180">
        <f t="shared" si="8"/>
        <v>3224</v>
      </c>
      <c r="M25" s="180"/>
      <c r="N25" s="180">
        <f t="shared" si="8"/>
        <v>0</v>
      </c>
      <c r="O25" s="180"/>
      <c r="P25" s="180">
        <f t="shared" si="0"/>
        <v>0</v>
      </c>
      <c r="Q25" s="180">
        <f t="shared" si="5"/>
        <v>1.335</v>
      </c>
      <c r="R25" s="180">
        <f t="shared" si="6"/>
        <v>3471</v>
      </c>
    </row>
    <row r="26" spans="1:18" ht="12.75">
      <c r="A26" s="82">
        <v>21</v>
      </c>
      <c r="B26" s="82">
        <v>200</v>
      </c>
      <c r="C26" s="180"/>
      <c r="D26" s="180">
        <f t="shared" si="1"/>
        <v>0</v>
      </c>
      <c r="E26" s="180">
        <v>1.93</v>
      </c>
      <c r="F26" s="180">
        <f t="shared" si="2"/>
        <v>386</v>
      </c>
      <c r="G26" s="180">
        <v>2.6</v>
      </c>
      <c r="H26" s="180">
        <f t="shared" si="3"/>
        <v>520</v>
      </c>
      <c r="I26" s="180"/>
      <c r="J26" s="180">
        <f t="shared" si="4"/>
        <v>0</v>
      </c>
      <c r="K26" s="180"/>
      <c r="L26" s="180">
        <f t="shared" si="8"/>
        <v>0</v>
      </c>
      <c r="M26" s="180">
        <v>5.4</v>
      </c>
      <c r="N26" s="180">
        <f t="shared" si="8"/>
        <v>1080</v>
      </c>
      <c r="O26" s="180"/>
      <c r="P26" s="180">
        <f t="shared" si="0"/>
        <v>0</v>
      </c>
      <c r="Q26" s="180">
        <f t="shared" si="5"/>
        <v>3.31</v>
      </c>
      <c r="R26" s="180">
        <f t="shared" si="6"/>
        <v>662</v>
      </c>
    </row>
    <row r="27" spans="1:18" ht="12.75">
      <c r="A27" s="82">
        <v>22</v>
      </c>
      <c r="B27" s="82">
        <v>300</v>
      </c>
      <c r="C27" s="180"/>
      <c r="D27" s="180">
        <f t="shared" si="1"/>
        <v>0</v>
      </c>
      <c r="E27" s="180"/>
      <c r="F27" s="180">
        <f t="shared" si="2"/>
        <v>0</v>
      </c>
      <c r="G27" s="180">
        <v>2.9</v>
      </c>
      <c r="H27" s="180">
        <f t="shared" si="3"/>
        <v>870</v>
      </c>
      <c r="I27" s="180"/>
      <c r="J27" s="180">
        <f t="shared" si="4"/>
        <v>0</v>
      </c>
      <c r="K27" s="180"/>
      <c r="L27" s="180">
        <f t="shared" si="8"/>
        <v>0</v>
      </c>
      <c r="M27" s="180">
        <v>5.4</v>
      </c>
      <c r="N27" s="180">
        <f t="shared" si="8"/>
        <v>1620</v>
      </c>
      <c r="O27" s="180"/>
      <c r="P27" s="180">
        <f t="shared" si="0"/>
        <v>0</v>
      </c>
      <c r="Q27" s="180">
        <f t="shared" si="5"/>
        <v>4.15</v>
      </c>
      <c r="R27" s="180">
        <f t="shared" si="6"/>
        <v>1245</v>
      </c>
    </row>
    <row r="28" spans="1:18" ht="12.75">
      <c r="A28" s="82">
        <v>23</v>
      </c>
      <c r="B28" s="82">
        <v>300</v>
      </c>
      <c r="C28" s="180"/>
      <c r="D28" s="180">
        <f t="shared" si="1"/>
        <v>0</v>
      </c>
      <c r="E28" s="180"/>
      <c r="F28" s="180">
        <f t="shared" si="2"/>
        <v>0</v>
      </c>
      <c r="G28" s="180">
        <v>2.65</v>
      </c>
      <c r="H28" s="180">
        <f t="shared" si="3"/>
        <v>795</v>
      </c>
      <c r="I28" s="180"/>
      <c r="J28" s="180">
        <f t="shared" si="4"/>
        <v>0</v>
      </c>
      <c r="K28" s="180"/>
      <c r="L28" s="180">
        <f t="shared" si="8"/>
        <v>0</v>
      </c>
      <c r="M28" s="180">
        <v>5.4</v>
      </c>
      <c r="N28" s="180">
        <f t="shared" si="8"/>
        <v>1620</v>
      </c>
      <c r="O28" s="180">
        <v>4.5</v>
      </c>
      <c r="P28" s="180">
        <f t="shared" si="0"/>
        <v>1350</v>
      </c>
      <c r="Q28" s="180">
        <f t="shared" si="5"/>
        <v>4.183333333333334</v>
      </c>
      <c r="R28" s="180">
        <f t="shared" si="6"/>
        <v>1255</v>
      </c>
    </row>
    <row r="29" spans="1:18" ht="12.75">
      <c r="A29" s="82">
        <v>24</v>
      </c>
      <c r="B29" s="82">
        <v>200</v>
      </c>
      <c r="C29" s="180">
        <v>12.85</v>
      </c>
      <c r="D29" s="180">
        <f t="shared" si="1"/>
        <v>2570</v>
      </c>
      <c r="E29" s="180">
        <v>16.19</v>
      </c>
      <c r="F29" s="180">
        <f t="shared" si="2"/>
        <v>3238.0000000000005</v>
      </c>
      <c r="G29" s="180">
        <v>18</v>
      </c>
      <c r="H29" s="180">
        <f t="shared" si="3"/>
        <v>3600</v>
      </c>
      <c r="I29" s="180"/>
      <c r="J29" s="180">
        <f t="shared" si="4"/>
        <v>0</v>
      </c>
      <c r="K29" s="180">
        <v>12.21</v>
      </c>
      <c r="L29" s="180">
        <f t="shared" si="8"/>
        <v>2442</v>
      </c>
      <c r="M29" s="180"/>
      <c r="N29" s="180">
        <f t="shared" si="8"/>
        <v>0</v>
      </c>
      <c r="O29" s="180"/>
      <c r="P29" s="180">
        <f t="shared" si="0"/>
        <v>0</v>
      </c>
      <c r="Q29" s="180">
        <f t="shared" si="5"/>
        <v>14.8125</v>
      </c>
      <c r="R29" s="180">
        <f t="shared" si="6"/>
        <v>2962.5</v>
      </c>
    </row>
    <row r="30" spans="1:18" ht="12.75">
      <c r="A30" s="82">
        <v>25</v>
      </c>
      <c r="B30" s="179">
        <v>1200</v>
      </c>
      <c r="C30" s="180">
        <v>0.33</v>
      </c>
      <c r="D30" s="180">
        <f t="shared" si="1"/>
        <v>396</v>
      </c>
      <c r="E30" s="180">
        <v>0.42</v>
      </c>
      <c r="F30" s="180">
        <f t="shared" si="2"/>
        <v>504</v>
      </c>
      <c r="G30" s="180">
        <v>0.5</v>
      </c>
      <c r="H30" s="180">
        <f t="shared" si="3"/>
        <v>600</v>
      </c>
      <c r="I30" s="180"/>
      <c r="J30" s="180">
        <f t="shared" si="4"/>
        <v>0</v>
      </c>
      <c r="K30" s="180">
        <v>0.34</v>
      </c>
      <c r="L30" s="180">
        <f t="shared" si="8"/>
        <v>408.00000000000006</v>
      </c>
      <c r="M30" s="180"/>
      <c r="N30" s="180">
        <f t="shared" si="8"/>
        <v>0</v>
      </c>
      <c r="O30" s="180"/>
      <c r="P30" s="180">
        <f t="shared" si="0"/>
        <v>0</v>
      </c>
      <c r="Q30" s="180">
        <f t="shared" si="5"/>
        <v>0.3975</v>
      </c>
      <c r="R30" s="180">
        <f t="shared" si="6"/>
        <v>477</v>
      </c>
    </row>
    <row r="31" spans="1:18" ht="12.75">
      <c r="A31" s="82">
        <v>26</v>
      </c>
      <c r="B31" s="82">
        <v>200</v>
      </c>
      <c r="C31" s="180">
        <v>2.09</v>
      </c>
      <c r="D31" s="180">
        <f t="shared" si="1"/>
        <v>418</v>
      </c>
      <c r="E31" s="180">
        <v>2.23</v>
      </c>
      <c r="F31" s="180">
        <f t="shared" si="2"/>
        <v>446</v>
      </c>
      <c r="G31" s="180">
        <v>2.5</v>
      </c>
      <c r="H31" s="180">
        <f t="shared" si="3"/>
        <v>500</v>
      </c>
      <c r="I31" s="180"/>
      <c r="J31" s="180">
        <f t="shared" si="4"/>
        <v>0</v>
      </c>
      <c r="K31" s="180">
        <v>2.48</v>
      </c>
      <c r="L31" s="180">
        <f t="shared" si="8"/>
        <v>496</v>
      </c>
      <c r="M31" s="180"/>
      <c r="N31" s="180">
        <f t="shared" si="8"/>
        <v>0</v>
      </c>
      <c r="O31" s="180"/>
      <c r="P31" s="180">
        <f t="shared" si="0"/>
        <v>0</v>
      </c>
      <c r="Q31" s="180">
        <f t="shared" si="5"/>
        <v>2.325</v>
      </c>
      <c r="R31" s="180">
        <f t="shared" si="6"/>
        <v>465.00000000000006</v>
      </c>
    </row>
    <row r="32" spans="1:18" ht="12.75">
      <c r="A32" s="82">
        <v>27</v>
      </c>
      <c r="B32" s="82">
        <v>400</v>
      </c>
      <c r="C32" s="180">
        <v>0.13</v>
      </c>
      <c r="D32" s="180">
        <f t="shared" si="1"/>
        <v>52</v>
      </c>
      <c r="E32" s="180">
        <v>0.13</v>
      </c>
      <c r="F32" s="180">
        <f t="shared" si="2"/>
        <v>52</v>
      </c>
      <c r="G32" s="180">
        <v>0.14</v>
      </c>
      <c r="H32" s="180">
        <f t="shared" si="3"/>
        <v>56.00000000000001</v>
      </c>
      <c r="I32" s="180"/>
      <c r="J32" s="180">
        <f t="shared" si="4"/>
        <v>0</v>
      </c>
      <c r="K32" s="180">
        <v>0.09</v>
      </c>
      <c r="L32" s="180">
        <f t="shared" si="8"/>
        <v>36</v>
      </c>
      <c r="M32" s="180"/>
      <c r="N32" s="180">
        <f t="shared" si="8"/>
        <v>0</v>
      </c>
      <c r="O32" s="180"/>
      <c r="P32" s="180">
        <f t="shared" si="0"/>
        <v>0</v>
      </c>
      <c r="Q32" s="180">
        <f t="shared" si="5"/>
        <v>0.1225</v>
      </c>
      <c r="R32" s="180">
        <f t="shared" si="6"/>
        <v>49</v>
      </c>
    </row>
    <row r="33" spans="1:18" ht="12.75">
      <c r="A33" s="82">
        <v>28</v>
      </c>
      <c r="B33" s="82">
        <v>300</v>
      </c>
      <c r="C33" s="180"/>
      <c r="D33" s="180">
        <f t="shared" si="1"/>
        <v>0</v>
      </c>
      <c r="E33" s="180">
        <v>0.4</v>
      </c>
      <c r="F33" s="180">
        <f t="shared" si="2"/>
        <v>120</v>
      </c>
      <c r="G33" s="180">
        <v>0.25</v>
      </c>
      <c r="H33" s="180">
        <f t="shared" si="3"/>
        <v>75</v>
      </c>
      <c r="I33" s="180"/>
      <c r="J33" s="180">
        <f t="shared" si="4"/>
        <v>0</v>
      </c>
      <c r="K33" s="180">
        <v>0.26</v>
      </c>
      <c r="L33" s="180">
        <f t="shared" si="8"/>
        <v>78</v>
      </c>
      <c r="M33" s="180"/>
      <c r="N33" s="180">
        <f t="shared" si="8"/>
        <v>0</v>
      </c>
      <c r="O33" s="180"/>
      <c r="P33" s="180">
        <f t="shared" si="0"/>
        <v>0</v>
      </c>
      <c r="Q33" s="180">
        <f t="shared" si="5"/>
        <v>0.30333333333333334</v>
      </c>
      <c r="R33" s="180">
        <f t="shared" si="6"/>
        <v>91</v>
      </c>
    </row>
    <row r="34" spans="1:18" ht="12.75">
      <c r="A34" s="82">
        <v>29</v>
      </c>
      <c r="B34" s="179">
        <v>1000</v>
      </c>
      <c r="C34" s="180"/>
      <c r="D34" s="180">
        <f t="shared" si="1"/>
        <v>0</v>
      </c>
      <c r="E34" s="180">
        <v>7.41</v>
      </c>
      <c r="F34" s="180">
        <f t="shared" si="2"/>
        <v>7410</v>
      </c>
      <c r="G34" s="180">
        <v>7</v>
      </c>
      <c r="H34" s="180">
        <f t="shared" si="3"/>
        <v>7000</v>
      </c>
      <c r="I34" s="180">
        <v>7.51</v>
      </c>
      <c r="J34" s="180">
        <f t="shared" si="4"/>
        <v>7510</v>
      </c>
      <c r="K34" s="180">
        <v>7.9</v>
      </c>
      <c r="L34" s="180">
        <f t="shared" si="8"/>
        <v>7900</v>
      </c>
      <c r="M34" s="180"/>
      <c r="N34" s="180">
        <f t="shared" si="8"/>
        <v>0</v>
      </c>
      <c r="O34" s="180"/>
      <c r="P34" s="180">
        <f t="shared" si="0"/>
        <v>0</v>
      </c>
      <c r="Q34" s="180">
        <f t="shared" si="5"/>
        <v>7.455</v>
      </c>
      <c r="R34" s="180">
        <f t="shared" si="6"/>
        <v>7455</v>
      </c>
    </row>
    <row r="35" spans="1:18" ht="12.75">
      <c r="A35" s="82">
        <v>30</v>
      </c>
      <c r="B35" s="82">
        <v>50</v>
      </c>
      <c r="C35" s="180"/>
      <c r="D35" s="180">
        <f t="shared" si="1"/>
        <v>0</v>
      </c>
      <c r="E35" s="180">
        <v>14.81</v>
      </c>
      <c r="F35" s="180">
        <f t="shared" si="2"/>
        <v>740.5</v>
      </c>
      <c r="G35" s="180">
        <v>14</v>
      </c>
      <c r="H35" s="180">
        <f t="shared" si="3"/>
        <v>700</v>
      </c>
      <c r="I35" s="180">
        <v>15.4</v>
      </c>
      <c r="J35" s="180">
        <f t="shared" si="4"/>
        <v>770</v>
      </c>
      <c r="K35" s="180"/>
      <c r="L35" s="180">
        <f t="shared" si="8"/>
        <v>0</v>
      </c>
      <c r="M35" s="180"/>
      <c r="N35" s="180">
        <f t="shared" si="8"/>
        <v>0</v>
      </c>
      <c r="O35" s="180"/>
      <c r="P35" s="180">
        <f t="shared" si="0"/>
        <v>0</v>
      </c>
      <c r="Q35" s="180">
        <f t="shared" si="5"/>
        <v>14.736666666666666</v>
      </c>
      <c r="R35" s="180">
        <f t="shared" si="6"/>
        <v>736.8333333333334</v>
      </c>
    </row>
    <row r="36" spans="1:18" ht="12.75">
      <c r="A36" s="82">
        <v>31</v>
      </c>
      <c r="B36" s="82">
        <v>500</v>
      </c>
      <c r="C36" s="180"/>
      <c r="D36" s="180">
        <f t="shared" si="1"/>
        <v>0</v>
      </c>
      <c r="E36" s="180">
        <v>8.05</v>
      </c>
      <c r="F36" s="180">
        <f t="shared" si="2"/>
        <v>4025.0000000000005</v>
      </c>
      <c r="G36" s="180">
        <v>7.7</v>
      </c>
      <c r="H36" s="180">
        <f t="shared" si="3"/>
        <v>3850</v>
      </c>
      <c r="I36" s="180">
        <v>8.15</v>
      </c>
      <c r="J36" s="180">
        <f t="shared" si="4"/>
        <v>4075</v>
      </c>
      <c r="K36" s="180"/>
      <c r="L36" s="180">
        <f t="shared" si="8"/>
        <v>0</v>
      </c>
      <c r="M36" s="180"/>
      <c r="N36" s="180">
        <f t="shared" si="8"/>
        <v>0</v>
      </c>
      <c r="O36" s="180"/>
      <c r="P36" s="180">
        <f t="shared" si="0"/>
        <v>0</v>
      </c>
      <c r="Q36" s="180">
        <f t="shared" si="5"/>
        <v>7.966666666666666</v>
      </c>
      <c r="R36" s="180">
        <f t="shared" si="6"/>
        <v>3983.333333333333</v>
      </c>
    </row>
    <row r="37" spans="1:18" ht="12.75">
      <c r="A37" s="82">
        <v>32</v>
      </c>
      <c r="B37" s="179">
        <v>1000</v>
      </c>
      <c r="C37" s="180">
        <v>0.37</v>
      </c>
      <c r="D37" s="180">
        <f t="shared" si="1"/>
        <v>370</v>
      </c>
      <c r="E37" s="180">
        <v>0.43</v>
      </c>
      <c r="F37" s="180">
        <f t="shared" si="2"/>
        <v>430</v>
      </c>
      <c r="G37" s="180">
        <v>0.4</v>
      </c>
      <c r="H37" s="180">
        <f t="shared" si="3"/>
        <v>400</v>
      </c>
      <c r="I37" s="180"/>
      <c r="J37" s="180">
        <f t="shared" si="4"/>
        <v>0</v>
      </c>
      <c r="K37" s="180">
        <v>0.35</v>
      </c>
      <c r="L37" s="180">
        <f t="shared" si="8"/>
        <v>350</v>
      </c>
      <c r="M37" s="180"/>
      <c r="N37" s="180">
        <f t="shared" si="8"/>
        <v>0</v>
      </c>
      <c r="O37" s="180"/>
      <c r="P37" s="180">
        <f t="shared" si="0"/>
        <v>0</v>
      </c>
      <c r="Q37" s="180">
        <f t="shared" si="5"/>
        <v>0.38750000000000007</v>
      </c>
      <c r="R37" s="180">
        <f t="shared" si="6"/>
        <v>387.50000000000006</v>
      </c>
    </row>
    <row r="38" spans="1:18" ht="12.75">
      <c r="A38" s="82">
        <v>33</v>
      </c>
      <c r="B38" s="179">
        <v>1000</v>
      </c>
      <c r="C38" s="180">
        <v>0.32</v>
      </c>
      <c r="D38" s="180">
        <f t="shared" si="1"/>
        <v>320</v>
      </c>
      <c r="E38" s="180">
        <v>0.33</v>
      </c>
      <c r="F38" s="180">
        <f t="shared" si="2"/>
        <v>330</v>
      </c>
      <c r="G38" s="180">
        <v>0.35</v>
      </c>
      <c r="H38" s="180">
        <f t="shared" si="3"/>
        <v>350</v>
      </c>
      <c r="I38" s="180"/>
      <c r="J38" s="180">
        <f t="shared" si="4"/>
        <v>0</v>
      </c>
      <c r="K38" s="180">
        <v>0.26</v>
      </c>
      <c r="L38" s="180">
        <f t="shared" si="8"/>
        <v>260</v>
      </c>
      <c r="M38" s="180"/>
      <c r="N38" s="180">
        <f t="shared" si="8"/>
        <v>0</v>
      </c>
      <c r="O38" s="180"/>
      <c r="P38" s="180">
        <f aca="true" t="shared" si="9" ref="P38:P47">O38*$B38</f>
        <v>0</v>
      </c>
      <c r="Q38" s="180">
        <f t="shared" si="5"/>
        <v>0.315</v>
      </c>
      <c r="R38" s="180">
        <f t="shared" si="6"/>
        <v>315</v>
      </c>
    </row>
    <row r="39" spans="1:18" ht="12.75">
      <c r="A39" s="82">
        <v>34</v>
      </c>
      <c r="B39" s="82">
        <v>100</v>
      </c>
      <c r="C39" s="180">
        <v>3</v>
      </c>
      <c r="D39" s="180">
        <f t="shared" si="1"/>
        <v>300</v>
      </c>
      <c r="E39" s="180">
        <v>5.8</v>
      </c>
      <c r="F39" s="180">
        <f t="shared" si="2"/>
        <v>580</v>
      </c>
      <c r="G39" s="180">
        <v>3.5</v>
      </c>
      <c r="H39" s="180">
        <f t="shared" si="3"/>
        <v>350</v>
      </c>
      <c r="I39" s="180"/>
      <c r="J39" s="180">
        <f t="shared" si="4"/>
        <v>0</v>
      </c>
      <c r="K39" s="180">
        <v>2.69</v>
      </c>
      <c r="L39" s="180">
        <f t="shared" si="8"/>
        <v>269</v>
      </c>
      <c r="M39" s="180"/>
      <c r="N39" s="180">
        <f t="shared" si="8"/>
        <v>0</v>
      </c>
      <c r="O39" s="180"/>
      <c r="P39" s="180">
        <f t="shared" si="9"/>
        <v>0</v>
      </c>
      <c r="Q39" s="180">
        <f t="shared" si="5"/>
        <v>3.7475</v>
      </c>
      <c r="R39" s="180">
        <f t="shared" si="6"/>
        <v>374.75</v>
      </c>
    </row>
    <row r="40" spans="1:18" ht="12.75">
      <c r="A40" s="82">
        <v>35</v>
      </c>
      <c r="B40" s="82">
        <v>300</v>
      </c>
      <c r="C40" s="180">
        <v>4.89</v>
      </c>
      <c r="D40" s="180">
        <f t="shared" si="1"/>
        <v>1467</v>
      </c>
      <c r="E40" s="180">
        <v>15.7</v>
      </c>
      <c r="F40" s="180">
        <f t="shared" si="2"/>
        <v>4710</v>
      </c>
      <c r="G40" s="180">
        <v>7</v>
      </c>
      <c r="H40" s="180">
        <f t="shared" si="3"/>
        <v>2100</v>
      </c>
      <c r="I40" s="180"/>
      <c r="J40" s="180">
        <f t="shared" si="4"/>
        <v>0</v>
      </c>
      <c r="K40" s="180">
        <v>4.43</v>
      </c>
      <c r="L40" s="180">
        <f t="shared" si="8"/>
        <v>1329</v>
      </c>
      <c r="M40" s="180"/>
      <c r="N40" s="180">
        <f t="shared" si="8"/>
        <v>0</v>
      </c>
      <c r="O40" s="180"/>
      <c r="P40" s="180">
        <f t="shared" si="9"/>
        <v>0</v>
      </c>
      <c r="Q40" s="180">
        <f t="shared" si="5"/>
        <v>8.004999999999999</v>
      </c>
      <c r="R40" s="180">
        <f t="shared" si="6"/>
        <v>2401.4999999999995</v>
      </c>
    </row>
    <row r="41" spans="1:18" ht="12.75">
      <c r="A41" s="82">
        <v>36</v>
      </c>
      <c r="B41" s="82">
        <v>700</v>
      </c>
      <c r="C41" s="180">
        <v>0.76</v>
      </c>
      <c r="D41" s="180">
        <f t="shared" si="1"/>
        <v>532</v>
      </c>
      <c r="E41" s="180">
        <v>0.77</v>
      </c>
      <c r="F41" s="180">
        <f t="shared" si="2"/>
        <v>539</v>
      </c>
      <c r="G41" s="180">
        <v>1</v>
      </c>
      <c r="H41" s="180">
        <f t="shared" si="3"/>
        <v>700</v>
      </c>
      <c r="I41" s="180"/>
      <c r="J41" s="180">
        <f t="shared" si="4"/>
        <v>0</v>
      </c>
      <c r="K41" s="180">
        <v>0.82</v>
      </c>
      <c r="L41" s="180">
        <f t="shared" si="8"/>
        <v>574</v>
      </c>
      <c r="M41" s="180"/>
      <c r="N41" s="180">
        <f t="shared" si="8"/>
        <v>0</v>
      </c>
      <c r="O41" s="180"/>
      <c r="P41" s="180">
        <f t="shared" si="9"/>
        <v>0</v>
      </c>
      <c r="Q41" s="180">
        <f t="shared" si="5"/>
        <v>0.8375</v>
      </c>
      <c r="R41" s="180">
        <f t="shared" si="6"/>
        <v>586.25</v>
      </c>
    </row>
    <row r="42" spans="1:18" ht="12.75">
      <c r="A42" s="82">
        <v>37</v>
      </c>
      <c r="B42" s="82">
        <v>700</v>
      </c>
      <c r="C42" s="180">
        <v>0.76</v>
      </c>
      <c r="D42" s="180">
        <f t="shared" si="1"/>
        <v>532</v>
      </c>
      <c r="E42" s="180">
        <v>0.77</v>
      </c>
      <c r="F42" s="180">
        <f t="shared" si="2"/>
        <v>539</v>
      </c>
      <c r="G42" s="180">
        <v>1</v>
      </c>
      <c r="H42" s="180">
        <f t="shared" si="3"/>
        <v>700</v>
      </c>
      <c r="I42" s="180"/>
      <c r="J42" s="180">
        <f t="shared" si="4"/>
        <v>0</v>
      </c>
      <c r="K42" s="180">
        <v>0.82</v>
      </c>
      <c r="L42" s="180">
        <f t="shared" si="8"/>
        <v>574</v>
      </c>
      <c r="M42" s="180">
        <v>0.51</v>
      </c>
      <c r="N42" s="180">
        <f t="shared" si="8"/>
        <v>357</v>
      </c>
      <c r="O42" s="180">
        <v>0.68</v>
      </c>
      <c r="P42" s="180">
        <f t="shared" si="9"/>
        <v>476.00000000000006</v>
      </c>
      <c r="Q42" s="180">
        <f t="shared" si="5"/>
        <v>0.7566666666666667</v>
      </c>
      <c r="R42" s="180">
        <f t="shared" si="6"/>
        <v>529.6666666666667</v>
      </c>
    </row>
    <row r="43" spans="1:18" ht="12.75">
      <c r="A43" s="82">
        <v>38</v>
      </c>
      <c r="B43" s="179">
        <v>1000</v>
      </c>
      <c r="C43" s="180">
        <v>2.19</v>
      </c>
      <c r="D43" s="180">
        <f t="shared" si="1"/>
        <v>2190</v>
      </c>
      <c r="E43" s="180"/>
      <c r="F43" s="180">
        <f t="shared" si="2"/>
        <v>0</v>
      </c>
      <c r="G43" s="180">
        <v>1.8</v>
      </c>
      <c r="H43" s="180">
        <f t="shared" si="3"/>
        <v>1800</v>
      </c>
      <c r="I43" s="180"/>
      <c r="J43" s="180">
        <f t="shared" si="4"/>
        <v>0</v>
      </c>
      <c r="K43" s="180">
        <v>1.5</v>
      </c>
      <c r="L43" s="180">
        <f t="shared" si="8"/>
        <v>1500</v>
      </c>
      <c r="M43" s="180"/>
      <c r="N43" s="180">
        <f t="shared" si="8"/>
        <v>0</v>
      </c>
      <c r="O43" s="180"/>
      <c r="P43" s="180">
        <f t="shared" si="9"/>
        <v>0</v>
      </c>
      <c r="Q43" s="180">
        <f t="shared" si="5"/>
        <v>1.83</v>
      </c>
      <c r="R43" s="180">
        <f t="shared" si="6"/>
        <v>1830</v>
      </c>
    </row>
    <row r="44" spans="1:18" ht="12.75">
      <c r="A44" s="82">
        <v>39</v>
      </c>
      <c r="B44" s="179">
        <v>4000</v>
      </c>
      <c r="C44" s="180"/>
      <c r="D44" s="180">
        <f t="shared" si="1"/>
        <v>0</v>
      </c>
      <c r="E44" s="180"/>
      <c r="F44" s="180">
        <f t="shared" si="2"/>
        <v>0</v>
      </c>
      <c r="G44" s="180"/>
      <c r="H44" s="180">
        <f t="shared" si="3"/>
        <v>0</v>
      </c>
      <c r="I44" s="180"/>
      <c r="J44" s="180">
        <f t="shared" si="4"/>
        <v>0</v>
      </c>
      <c r="K44" s="180">
        <v>0.09</v>
      </c>
      <c r="L44" s="180">
        <f t="shared" si="8"/>
        <v>360</v>
      </c>
      <c r="M44" s="180">
        <v>0.18</v>
      </c>
      <c r="N44" s="180">
        <f t="shared" si="8"/>
        <v>720</v>
      </c>
      <c r="O44" s="180">
        <v>0.22</v>
      </c>
      <c r="P44" s="180">
        <f t="shared" si="9"/>
        <v>880</v>
      </c>
      <c r="Q44" s="180">
        <f t="shared" si="5"/>
        <v>0.16333333333333333</v>
      </c>
      <c r="R44" s="180">
        <f t="shared" si="6"/>
        <v>653.3333333333334</v>
      </c>
    </row>
    <row r="45" spans="1:18" ht="12.75">
      <c r="A45" s="82">
        <v>40</v>
      </c>
      <c r="B45" s="82">
        <v>300</v>
      </c>
      <c r="C45" s="180">
        <v>2.11</v>
      </c>
      <c r="D45" s="180">
        <f t="shared" si="1"/>
        <v>633</v>
      </c>
      <c r="E45" s="180">
        <v>4.15</v>
      </c>
      <c r="F45" s="180">
        <f t="shared" si="2"/>
        <v>1245</v>
      </c>
      <c r="G45" s="180">
        <v>2.7</v>
      </c>
      <c r="H45" s="180">
        <f t="shared" si="3"/>
        <v>810</v>
      </c>
      <c r="I45" s="180"/>
      <c r="J45" s="180">
        <f t="shared" si="4"/>
        <v>0</v>
      </c>
      <c r="K45" s="180">
        <v>1.87</v>
      </c>
      <c r="L45" s="180">
        <f t="shared" si="8"/>
        <v>561</v>
      </c>
      <c r="M45" s="180"/>
      <c r="N45" s="180">
        <f t="shared" si="8"/>
        <v>0</v>
      </c>
      <c r="O45" s="180"/>
      <c r="P45" s="180">
        <f t="shared" si="9"/>
        <v>0</v>
      </c>
      <c r="Q45" s="180">
        <f t="shared" si="5"/>
        <v>2.7075000000000005</v>
      </c>
      <c r="R45" s="180">
        <f t="shared" si="6"/>
        <v>812.2500000000001</v>
      </c>
    </row>
    <row r="46" spans="1:18" ht="12.75">
      <c r="A46" s="82">
        <v>41</v>
      </c>
      <c r="B46" s="82">
        <v>1</v>
      </c>
      <c r="C46" s="180"/>
      <c r="D46" s="180">
        <f t="shared" si="1"/>
        <v>0</v>
      </c>
      <c r="E46" s="180">
        <v>48.9</v>
      </c>
      <c r="F46" s="180">
        <f t="shared" si="2"/>
        <v>48.9</v>
      </c>
      <c r="G46" s="180">
        <v>35</v>
      </c>
      <c r="H46" s="180">
        <f t="shared" si="3"/>
        <v>35</v>
      </c>
      <c r="I46" s="180"/>
      <c r="J46" s="180">
        <f t="shared" si="4"/>
        <v>0</v>
      </c>
      <c r="K46" s="180"/>
      <c r="L46" s="180">
        <f t="shared" si="8"/>
        <v>0</v>
      </c>
      <c r="M46" s="180"/>
      <c r="N46" s="180">
        <f t="shared" si="8"/>
        <v>0</v>
      </c>
      <c r="O46" s="180"/>
      <c r="P46" s="180">
        <f t="shared" si="9"/>
        <v>0</v>
      </c>
      <c r="Q46" s="180">
        <f t="shared" si="5"/>
        <v>41.95</v>
      </c>
      <c r="R46" s="180">
        <f t="shared" si="6"/>
        <v>41.95</v>
      </c>
    </row>
    <row r="47" spans="1:18" ht="12.75">
      <c r="A47" s="82">
        <v>42</v>
      </c>
      <c r="B47" s="82">
        <v>10</v>
      </c>
      <c r="C47" s="180"/>
      <c r="D47" s="180">
        <f t="shared" si="1"/>
        <v>0</v>
      </c>
      <c r="E47" s="180">
        <v>11.72</v>
      </c>
      <c r="F47" s="180">
        <f t="shared" si="2"/>
        <v>117.2</v>
      </c>
      <c r="G47" s="180">
        <v>15</v>
      </c>
      <c r="H47" s="180">
        <f t="shared" si="3"/>
        <v>150</v>
      </c>
      <c r="I47" s="180"/>
      <c r="J47" s="180">
        <f t="shared" si="4"/>
        <v>0</v>
      </c>
      <c r="K47" s="180"/>
      <c r="L47" s="180">
        <f t="shared" si="8"/>
        <v>0</v>
      </c>
      <c r="M47" s="180"/>
      <c r="N47" s="180">
        <f t="shared" si="8"/>
        <v>0</v>
      </c>
      <c r="O47" s="180">
        <v>28</v>
      </c>
      <c r="P47" s="180">
        <f t="shared" si="9"/>
        <v>280</v>
      </c>
      <c r="Q47" s="180">
        <f t="shared" si="5"/>
        <v>18.24</v>
      </c>
      <c r="R47" s="180">
        <f t="shared" si="6"/>
        <v>182.39999999999998</v>
      </c>
    </row>
    <row r="48" spans="17:18" ht="12.75">
      <c r="Q48" s="158" t="s">
        <v>64</v>
      </c>
      <c r="R48" s="108">
        <f>SUM(R6:R47)</f>
        <v>51541.1</v>
      </c>
    </row>
    <row r="49" ht="12.75">
      <c r="A49" t="s">
        <v>116</v>
      </c>
    </row>
    <row r="50" spans="1:6" ht="12.75">
      <c r="A50" s="59" t="s">
        <v>117</v>
      </c>
      <c r="B50" s="60"/>
      <c r="C50" s="80"/>
      <c r="D50" s="80"/>
      <c r="E50" s="80"/>
      <c r="F50" s="61"/>
    </row>
    <row r="51" spans="1:6" ht="12.75">
      <c r="A51" s="68" t="s">
        <v>118</v>
      </c>
      <c r="B51" s="64"/>
      <c r="C51" s="25"/>
      <c r="D51" s="25"/>
      <c r="E51" s="25"/>
      <c r="F51" s="69"/>
    </row>
    <row r="52" spans="1:6" ht="12.75">
      <c r="A52" s="68" t="s">
        <v>121</v>
      </c>
      <c r="B52" s="64"/>
      <c r="C52" s="25"/>
      <c r="D52" s="25"/>
      <c r="E52" s="25"/>
      <c r="F52" s="69"/>
    </row>
    <row r="53" spans="1:6" ht="12.75">
      <c r="A53" s="68" t="s">
        <v>119</v>
      </c>
      <c r="B53" s="64"/>
      <c r="C53" s="25"/>
      <c r="D53" s="25"/>
      <c r="E53" s="25"/>
      <c r="F53" s="69"/>
    </row>
    <row r="54" spans="1:6" ht="12.75">
      <c r="A54" s="81" t="s">
        <v>120</v>
      </c>
      <c r="B54" s="185"/>
      <c r="C54" s="75"/>
      <c r="D54" s="75"/>
      <c r="E54" s="75"/>
      <c r="F54" s="77"/>
    </row>
  </sheetData>
  <mergeCells count="9">
    <mergeCell ref="A2:R2"/>
    <mergeCell ref="M4:N4"/>
    <mergeCell ref="K4:L4"/>
    <mergeCell ref="Q4:R4"/>
    <mergeCell ref="C4:D4"/>
    <mergeCell ref="E4:F4"/>
    <mergeCell ref="G4:H4"/>
    <mergeCell ref="I4:J4"/>
    <mergeCell ref="O4:P4"/>
  </mergeCells>
  <printOptions/>
  <pageMargins left="0.7874015748031497" right="0.31496062992125984" top="1.1023622047244095" bottom="1.4566929133858268" header="0.7480314960629921" footer="0.9448818897637796"/>
  <pageSetup fitToHeight="2" fitToWidth="1" horizontalDpi="600" verticalDpi="600" orientation="landscape" paperSize="9" scale="93" r:id="rId1"/>
  <headerFooter alignWithMargins="0">
    <oddHeader>&amp;C&amp;A</oddHeader>
    <oddFooter>&amp;Cf:\grupos\cmp\excel\&amp;F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C18" sqref="C18"/>
    </sheetView>
  </sheetViews>
  <sheetFormatPr defaultColWidth="9.140625" defaultRowHeight="12.75"/>
  <cols>
    <col min="1" max="3" width="6.28125" style="0" customWidth="1"/>
  </cols>
  <sheetData>
    <row r="1" ht="13.5" thickBot="1"/>
    <row r="2" spans="4:13" ht="13.5" thickBot="1">
      <c r="D2" s="258" t="s">
        <v>29</v>
      </c>
      <c r="E2" s="254"/>
      <c r="F2" s="254" t="s">
        <v>39</v>
      </c>
      <c r="G2" s="254"/>
      <c r="H2" s="254" t="s">
        <v>32</v>
      </c>
      <c r="I2" s="254"/>
      <c r="J2" s="256" t="s">
        <v>33</v>
      </c>
      <c r="K2" s="257"/>
      <c r="L2" s="254" t="s">
        <v>52</v>
      </c>
      <c r="M2" s="255"/>
    </row>
    <row r="3" spans="1:13" ht="13.5" thickBot="1">
      <c r="A3" s="93" t="s">
        <v>27</v>
      </c>
      <c r="B3" s="90" t="s">
        <v>28</v>
      </c>
      <c r="C3" s="98" t="s">
        <v>48</v>
      </c>
      <c r="D3" s="94" t="s">
        <v>30</v>
      </c>
      <c r="E3" s="95" t="s">
        <v>31</v>
      </c>
      <c r="F3" s="95" t="s">
        <v>30</v>
      </c>
      <c r="G3" s="95" t="s">
        <v>31</v>
      </c>
      <c r="H3" s="95" t="s">
        <v>30</v>
      </c>
      <c r="I3" s="95" t="s">
        <v>31</v>
      </c>
      <c r="J3" s="95" t="s">
        <v>30</v>
      </c>
      <c r="K3" s="95" t="s">
        <v>31</v>
      </c>
      <c r="L3" s="95" t="s">
        <v>30</v>
      </c>
      <c r="M3" s="96" t="s">
        <v>31</v>
      </c>
    </row>
    <row r="4" spans="1:13" ht="12.75">
      <c r="A4" s="82">
        <v>1</v>
      </c>
      <c r="B4" s="97">
        <v>600</v>
      </c>
      <c r="C4" s="97" t="s">
        <v>49</v>
      </c>
      <c r="D4" s="58">
        <v>1.1</v>
      </c>
      <c r="E4" s="58">
        <f>D4*B4</f>
        <v>660</v>
      </c>
      <c r="F4" s="58">
        <v>1.3</v>
      </c>
      <c r="G4" s="58">
        <f>F4*B4</f>
        <v>780</v>
      </c>
      <c r="H4" s="58">
        <v>1.17</v>
      </c>
      <c r="I4" s="58">
        <f>H4*B4</f>
        <v>702</v>
      </c>
      <c r="J4" s="58">
        <v>1.08</v>
      </c>
      <c r="K4" s="58">
        <f>J4*B4</f>
        <v>648</v>
      </c>
      <c r="L4" s="91">
        <f>(D4+F4+H4+J4)/4</f>
        <v>1.1625</v>
      </c>
      <c r="M4" s="91">
        <f>L4*B4</f>
        <v>697.5</v>
      </c>
    </row>
    <row r="5" spans="1:13" ht="12.75">
      <c r="A5" s="82">
        <v>2</v>
      </c>
      <c r="B5" s="82">
        <v>200</v>
      </c>
      <c r="C5" s="82" t="s">
        <v>49</v>
      </c>
      <c r="D5" s="83">
        <v>0.75</v>
      </c>
      <c r="E5" s="83">
        <f>D5*B5</f>
        <v>150</v>
      </c>
      <c r="F5" s="83">
        <v>0.5</v>
      </c>
      <c r="G5" s="83">
        <f>F5*B5</f>
        <v>100</v>
      </c>
      <c r="H5" s="83">
        <v>0.46</v>
      </c>
      <c r="I5" s="83">
        <f>H5*B5</f>
        <v>92</v>
      </c>
      <c r="J5" s="83">
        <v>0.42</v>
      </c>
      <c r="K5" s="83">
        <f>J5*B5</f>
        <v>84</v>
      </c>
      <c r="L5" s="91">
        <f>(D5+F5+H5+J5)/4</f>
        <v>0.5325</v>
      </c>
      <c r="M5" s="91">
        <f>L5*B5</f>
        <v>106.5</v>
      </c>
    </row>
    <row r="6" spans="1:13" ht="12.75">
      <c r="A6" s="82">
        <v>3</v>
      </c>
      <c r="B6" s="82">
        <v>3000</v>
      </c>
      <c r="C6" s="82" t="s">
        <v>50</v>
      </c>
      <c r="D6" s="83"/>
      <c r="E6" s="83"/>
      <c r="F6" s="83">
        <v>0.61</v>
      </c>
      <c r="G6" s="83">
        <f>F6*B6</f>
        <v>1830</v>
      </c>
      <c r="H6" s="83">
        <v>0.58</v>
      </c>
      <c r="I6" s="83">
        <f>H6*B6</f>
        <v>1739.9999999999998</v>
      </c>
      <c r="J6" s="83">
        <v>0.78</v>
      </c>
      <c r="K6" s="83">
        <f>J6*B6</f>
        <v>2340</v>
      </c>
      <c r="L6" s="84">
        <f>(D6+F6+H6+J6)/3</f>
        <v>0.6566666666666666</v>
      </c>
      <c r="M6" s="91">
        <f>L6*B6</f>
        <v>1969.9999999999998</v>
      </c>
    </row>
    <row r="7" spans="1:13" ht="12.75">
      <c r="A7" s="82">
        <v>4</v>
      </c>
      <c r="B7" s="82">
        <v>500</v>
      </c>
      <c r="C7" s="82" t="s">
        <v>50</v>
      </c>
      <c r="D7" s="83"/>
      <c r="E7" s="83"/>
      <c r="F7" s="83">
        <v>4.09</v>
      </c>
      <c r="G7" s="83">
        <f>F7*B7</f>
        <v>2045</v>
      </c>
      <c r="H7" s="83">
        <v>2.12</v>
      </c>
      <c r="I7" s="83">
        <f>H7*B7</f>
        <v>1060</v>
      </c>
      <c r="J7" s="83">
        <v>2</v>
      </c>
      <c r="K7" s="83">
        <f>J7*B7</f>
        <v>1000</v>
      </c>
      <c r="L7" s="84">
        <f>(D7+F7+H7+J7)/3</f>
        <v>2.736666666666667</v>
      </c>
      <c r="M7" s="91">
        <f>L7*B7</f>
        <v>1368.3333333333335</v>
      </c>
    </row>
    <row r="8" spans="1:13" ht="12.75">
      <c r="A8" s="82">
        <v>5</v>
      </c>
      <c r="B8" s="82">
        <v>100</v>
      </c>
      <c r="C8" s="82" t="s">
        <v>50</v>
      </c>
      <c r="D8" s="83"/>
      <c r="E8" s="83"/>
      <c r="F8" s="83">
        <v>3.42</v>
      </c>
      <c r="G8" s="83">
        <f>F8*B8</f>
        <v>342</v>
      </c>
      <c r="H8" s="83">
        <v>5.4</v>
      </c>
      <c r="I8" s="83">
        <f>H8*B8</f>
        <v>540</v>
      </c>
      <c r="J8" s="83">
        <v>12.6</v>
      </c>
      <c r="K8" s="83">
        <f>J8*B8</f>
        <v>1260</v>
      </c>
      <c r="L8" s="84">
        <f>(D8+F8+H8+J8)/3</f>
        <v>7.140000000000001</v>
      </c>
      <c r="M8" s="91">
        <f>L8*B8</f>
        <v>714</v>
      </c>
    </row>
    <row r="9" spans="1:13" ht="12.75">
      <c r="A9" s="64"/>
      <c r="B9" s="64"/>
      <c r="C9" s="64"/>
      <c r="D9" s="72"/>
      <c r="E9" s="72"/>
      <c r="F9" s="72"/>
      <c r="G9" s="72"/>
      <c r="H9" s="72"/>
      <c r="I9" s="72"/>
      <c r="J9" s="72"/>
      <c r="L9" s="107" t="s">
        <v>64</v>
      </c>
      <c r="M9" s="108">
        <f>SUM(M4:M8)</f>
        <v>4856.333333333334</v>
      </c>
    </row>
    <row r="10" spans="1:10" ht="12.75">
      <c r="A10" s="64"/>
      <c r="B10" s="64"/>
      <c r="C10" s="64"/>
      <c r="D10" s="72"/>
      <c r="E10" s="72"/>
      <c r="F10" s="72"/>
      <c r="G10" s="72"/>
      <c r="H10" s="72"/>
      <c r="I10" s="72"/>
      <c r="J10" s="72"/>
    </row>
    <row r="11" spans="1:7" ht="12.75">
      <c r="A11" s="25"/>
      <c r="B11" s="25"/>
      <c r="C11" s="25"/>
      <c r="D11" s="25"/>
      <c r="E11" s="25"/>
      <c r="F11" s="25"/>
      <c r="G11" s="25"/>
    </row>
    <row r="12" spans="1:7" ht="12.75">
      <c r="A12" s="59" t="s">
        <v>51</v>
      </c>
      <c r="B12" s="80"/>
      <c r="C12" s="80"/>
      <c r="D12" s="80"/>
      <c r="E12" s="80"/>
      <c r="F12" s="80"/>
      <c r="G12" s="61"/>
    </row>
    <row r="13" spans="1:7" ht="12.75">
      <c r="A13" s="68" t="s">
        <v>53</v>
      </c>
      <c r="B13" s="25"/>
      <c r="C13" s="25"/>
      <c r="D13" s="25"/>
      <c r="E13" s="25"/>
      <c r="F13" s="25"/>
      <c r="G13" s="69"/>
    </row>
    <row r="14" spans="1:7" ht="12.75">
      <c r="A14" s="68" t="s">
        <v>54</v>
      </c>
      <c r="B14" s="25"/>
      <c r="C14" s="25"/>
      <c r="D14" s="25"/>
      <c r="E14" s="25"/>
      <c r="F14" s="25"/>
      <c r="G14" s="69"/>
    </row>
    <row r="15" spans="1:7" ht="12.75">
      <c r="A15" s="81" t="s">
        <v>55</v>
      </c>
      <c r="B15" s="75"/>
      <c r="C15" s="75"/>
      <c r="D15" s="75"/>
      <c r="E15" s="75"/>
      <c r="F15" s="75"/>
      <c r="G15" s="77"/>
    </row>
    <row r="16" spans="1:5" ht="12.75">
      <c r="A16" s="25"/>
      <c r="B16" s="25"/>
      <c r="C16" s="25"/>
      <c r="D16" s="25"/>
      <c r="E16" s="25"/>
    </row>
    <row r="17" spans="1:5" ht="12.75">
      <c r="A17" s="25"/>
      <c r="B17" s="25"/>
      <c r="C17" s="25"/>
      <c r="D17" s="25"/>
      <c r="E17" s="25"/>
    </row>
  </sheetData>
  <mergeCells count="5">
    <mergeCell ref="L2:M2"/>
    <mergeCell ref="J2:K2"/>
    <mergeCell ref="D2:E2"/>
    <mergeCell ref="F2:G2"/>
    <mergeCell ref="H2:I2"/>
  </mergeCells>
  <printOptions/>
  <pageMargins left="1.2" right="1.05" top="2.47" bottom="1.8" header="1.28" footer="0.98"/>
  <pageSetup horizontalDpi="600" verticalDpi="600" orientation="landscape" paperSize="9" r:id="rId1"/>
  <headerFooter alignWithMargins="0">
    <oddHeader>&amp;C&amp;A</oddHeader>
    <oddFooter>&amp;CPágina &amp;P de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90" zoomScaleNormal="90" workbookViewId="0" topLeftCell="A1">
      <selection activeCell="B16" sqref="B16"/>
    </sheetView>
  </sheetViews>
  <sheetFormatPr defaultColWidth="9.140625" defaultRowHeight="12.75"/>
  <cols>
    <col min="1" max="1" width="9.00390625" style="0" customWidth="1"/>
    <col min="2" max="2" width="16.57421875" style="47" customWidth="1"/>
    <col min="3" max="3" width="19.57421875" style="0" customWidth="1"/>
    <col min="4" max="4" width="15.28125" style="0" customWidth="1"/>
    <col min="5" max="16384" width="11.421875" style="0" customWidth="1"/>
  </cols>
  <sheetData>
    <row r="1" ht="35.25" customHeight="1" thickBot="1">
      <c r="A1" s="7"/>
    </row>
    <row r="2" spans="1:4" ht="12.75">
      <c r="A2" s="15" t="s">
        <v>1</v>
      </c>
      <c r="B2" s="42" t="s">
        <v>14</v>
      </c>
      <c r="C2" s="43" t="s">
        <v>15</v>
      </c>
      <c r="D2" s="15" t="s">
        <v>16</v>
      </c>
    </row>
    <row r="3" spans="1:4" ht="13.5" thickBot="1">
      <c r="A3" s="5"/>
      <c r="B3" s="44" t="s">
        <v>7</v>
      </c>
      <c r="C3" s="45" t="s">
        <v>7</v>
      </c>
      <c r="D3" s="46"/>
    </row>
    <row r="4" spans="1:6" ht="13.5" thickBot="1">
      <c r="A4" s="18">
        <v>1</v>
      </c>
      <c r="B4" s="49">
        <v>6370</v>
      </c>
      <c r="C4" s="50">
        <v>2950</v>
      </c>
      <c r="D4" s="51">
        <f>(B4+C4)/2</f>
        <v>4660</v>
      </c>
      <c r="E4" s="24"/>
      <c r="F4" s="24"/>
    </row>
    <row r="5" spans="1:4" ht="12.75">
      <c r="A5" s="17">
        <v>2</v>
      </c>
      <c r="B5" s="52">
        <v>5560</v>
      </c>
      <c r="C5" s="53">
        <v>2910</v>
      </c>
      <c r="D5" s="51">
        <f>(B5+C5)/2</f>
        <v>4235</v>
      </c>
    </row>
    <row r="6" spans="2:4" ht="12.75">
      <c r="B6" s="48"/>
      <c r="C6" s="24"/>
      <c r="D6" s="25"/>
    </row>
    <row r="7" ht="12.75">
      <c r="C7" s="24"/>
    </row>
    <row r="8" ht="12.75">
      <c r="A8" t="s">
        <v>17</v>
      </c>
    </row>
    <row r="9" ht="12.75">
      <c r="A9" t="s">
        <v>18</v>
      </c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96" r:id="rId1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A7" sqref="A7"/>
    </sheetView>
  </sheetViews>
  <sheetFormatPr defaultColWidth="9.140625" defaultRowHeight="12.75"/>
  <cols>
    <col min="2" max="2" width="9.140625" style="0" customWidth="1"/>
    <col min="8" max="8" width="10.28125" style="0" customWidth="1"/>
  </cols>
  <sheetData>
    <row r="1" spans="3:8" ht="13.5" thickBot="1">
      <c r="C1" s="259" t="s">
        <v>29</v>
      </c>
      <c r="D1" s="260"/>
      <c r="E1" s="260" t="s">
        <v>39</v>
      </c>
      <c r="F1" s="260"/>
      <c r="G1" s="260" t="s">
        <v>134</v>
      </c>
      <c r="H1" s="261"/>
    </row>
    <row r="2" spans="1:8" s="47" customFormat="1" ht="13.5" thickBot="1">
      <c r="A2" s="90" t="s">
        <v>27</v>
      </c>
      <c r="B2" s="218" t="s">
        <v>135</v>
      </c>
      <c r="C2" s="210" t="s">
        <v>30</v>
      </c>
      <c r="D2" s="210" t="s">
        <v>31</v>
      </c>
      <c r="E2" s="210" t="s">
        <v>30</v>
      </c>
      <c r="F2" s="210" t="s">
        <v>31</v>
      </c>
      <c r="G2" s="210" t="s">
        <v>30</v>
      </c>
      <c r="H2" s="98" t="s">
        <v>31</v>
      </c>
    </row>
    <row r="3" spans="1:8" s="47" customFormat="1" ht="12.75">
      <c r="A3" s="216">
        <v>1</v>
      </c>
      <c r="B3" s="97">
        <v>60</v>
      </c>
      <c r="C3" s="58">
        <v>5</v>
      </c>
      <c r="D3" s="58">
        <f>C3*B3</f>
        <v>300</v>
      </c>
      <c r="E3" s="58">
        <v>5.5</v>
      </c>
      <c r="F3" s="58">
        <f>E3*B3</f>
        <v>330</v>
      </c>
      <c r="G3" s="195">
        <f>(C3+E3)/2</f>
        <v>5.25</v>
      </c>
      <c r="H3" s="217">
        <f>G3*B3</f>
        <v>315</v>
      </c>
    </row>
    <row r="4" spans="1:8" s="47" customFormat="1" ht="12.75">
      <c r="A4" s="211">
        <v>2</v>
      </c>
      <c r="B4" s="82">
        <v>30</v>
      </c>
      <c r="C4" s="83">
        <v>8</v>
      </c>
      <c r="D4" s="83">
        <f>C4*B4</f>
        <v>240</v>
      </c>
      <c r="E4" s="83">
        <v>8.5</v>
      </c>
      <c r="F4" s="83">
        <f>E4*B4</f>
        <v>255</v>
      </c>
      <c r="G4" s="157">
        <f>(C4+E4)/2</f>
        <v>8.25</v>
      </c>
      <c r="H4" s="217">
        <f>G4*B4</f>
        <v>247.5</v>
      </c>
    </row>
    <row r="5" spans="1:8" s="47" customFormat="1" ht="13.5" thickBot="1">
      <c r="A5" s="212">
        <v>3</v>
      </c>
      <c r="B5" s="213">
        <v>30</v>
      </c>
      <c r="C5" s="214">
        <v>8</v>
      </c>
      <c r="D5" s="214">
        <f>C5*B5</f>
        <v>240</v>
      </c>
      <c r="E5" s="214">
        <v>8.5</v>
      </c>
      <c r="F5" s="214">
        <f>E5*B5</f>
        <v>255</v>
      </c>
      <c r="G5" s="215">
        <f>(C5+E5)/2</f>
        <v>8.25</v>
      </c>
      <c r="H5" s="217">
        <f>G5*B5</f>
        <v>247.5</v>
      </c>
    </row>
    <row r="6" spans="1:8" ht="13.5" thickBot="1">
      <c r="A6" s="158" t="s">
        <v>136</v>
      </c>
      <c r="G6" s="47" t="s">
        <v>64</v>
      </c>
      <c r="H6" s="224">
        <f>SUM(H3:H5)</f>
        <v>810</v>
      </c>
    </row>
    <row r="7" spans="1:8" ht="12.75">
      <c r="A7" s="158"/>
      <c r="G7" s="47"/>
      <c r="H7" s="154"/>
    </row>
    <row r="8" spans="7:8" ht="12.75">
      <c r="G8" s="47"/>
      <c r="H8" s="154"/>
    </row>
    <row r="10" spans="1:5" ht="12.75">
      <c r="A10" s="59" t="s">
        <v>132</v>
      </c>
      <c r="B10" s="80"/>
      <c r="C10" s="80"/>
      <c r="D10" s="80"/>
      <c r="E10" s="61"/>
    </row>
    <row r="11" spans="1:5" ht="12.75">
      <c r="A11" s="81" t="s">
        <v>133</v>
      </c>
      <c r="B11" s="75"/>
      <c r="C11" s="75"/>
      <c r="D11" s="75"/>
      <c r="E11" s="77"/>
    </row>
  </sheetData>
  <mergeCells count="3">
    <mergeCell ref="C1:D1"/>
    <mergeCell ref="E1:F1"/>
    <mergeCell ref="G1:H1"/>
  </mergeCells>
  <printOptions/>
  <pageMargins left="1.14" right="0.75" top="3.35" bottom="2.17" header="1.31" footer="1.28"/>
  <pageSetup horizontalDpi="600" verticalDpi="600" orientation="portrait" paperSize="9" r:id="rId1"/>
  <headerFooter alignWithMargins="0">
    <oddHeader>&amp;C&amp;"Arial,Negrito"&amp;12PLANILHA DE CUSTOS - ÁGUA MINERAL</oddHeader>
    <oddFooter>&amp;Ctabelaclassificação.xls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:IV16384"/>
    </sheetView>
  </sheetViews>
  <sheetFormatPr defaultColWidth="9.140625" defaultRowHeight="12.75"/>
  <sheetData>
    <row r="1" spans="3:8" ht="12.75">
      <c r="C1" s="259" t="s">
        <v>29</v>
      </c>
      <c r="D1" s="260"/>
      <c r="E1" s="260" t="s">
        <v>39</v>
      </c>
      <c r="F1" s="264"/>
      <c r="G1" s="262" t="s">
        <v>37</v>
      </c>
      <c r="H1" s="263"/>
    </row>
    <row r="2" spans="1:8" s="47" customFormat="1" ht="12.75">
      <c r="A2" s="78" t="s">
        <v>27</v>
      </c>
      <c r="B2" s="78" t="s">
        <v>28</v>
      </c>
      <c r="C2" s="78" t="s">
        <v>30</v>
      </c>
      <c r="D2" s="78" t="s">
        <v>31</v>
      </c>
      <c r="E2" s="78" t="s">
        <v>30</v>
      </c>
      <c r="F2" s="78" t="s">
        <v>31</v>
      </c>
      <c r="G2" s="78" t="s">
        <v>30</v>
      </c>
      <c r="H2" s="78" t="s">
        <v>31</v>
      </c>
    </row>
    <row r="3" spans="1:8" s="47" customFormat="1" ht="12.75">
      <c r="A3" s="82">
        <v>1</v>
      </c>
      <c r="B3" s="82">
        <v>60</v>
      </c>
      <c r="C3" s="83">
        <v>5</v>
      </c>
      <c r="D3" s="83">
        <f>C3*B3</f>
        <v>300</v>
      </c>
      <c r="E3" s="83">
        <v>5.5</v>
      </c>
      <c r="F3" s="83">
        <f>E3*B3</f>
        <v>330</v>
      </c>
      <c r="G3" s="84">
        <f>(C3+E3)/2</f>
        <v>5.25</v>
      </c>
      <c r="H3" s="84">
        <f>83.17*120</f>
        <v>9980.4</v>
      </c>
    </row>
    <row r="4" spans="1:8" s="47" customFormat="1" ht="12.75">
      <c r="A4" s="64">
        <v>2</v>
      </c>
      <c r="B4" s="64">
        <v>30</v>
      </c>
      <c r="C4" s="72">
        <v>8</v>
      </c>
      <c r="D4" s="83">
        <f>C4*B4</f>
        <v>240</v>
      </c>
      <c r="E4" s="72">
        <v>8.5</v>
      </c>
      <c r="F4" s="83">
        <f>E4*B4</f>
        <v>255</v>
      </c>
      <c r="G4" s="84">
        <f>(C4+E4)/2</f>
        <v>8.25</v>
      </c>
      <c r="H4" s="84">
        <f>83.17*120</f>
        <v>9980.4</v>
      </c>
    </row>
    <row r="5" spans="1:8" s="47" customFormat="1" ht="12.75">
      <c r="A5" s="64">
        <v>3</v>
      </c>
      <c r="B5" s="64">
        <v>30</v>
      </c>
      <c r="C5" s="72">
        <v>8</v>
      </c>
      <c r="D5" s="83">
        <f>C5*B5</f>
        <v>240</v>
      </c>
      <c r="E5" s="72">
        <v>8.5</v>
      </c>
      <c r="F5" s="83">
        <f>E5*B5</f>
        <v>255</v>
      </c>
      <c r="G5" s="84">
        <f>(C5+E5)/2</f>
        <v>8.25</v>
      </c>
      <c r="H5" s="84">
        <f>83.17*120</f>
        <v>9980.4</v>
      </c>
    </row>
    <row r="8" spans="1:5" ht="12.75">
      <c r="A8" s="59" t="s">
        <v>132</v>
      </c>
      <c r="B8" s="80"/>
      <c r="C8" s="80"/>
      <c r="D8" s="80"/>
      <c r="E8" s="61"/>
    </row>
    <row r="9" spans="1:5" ht="12.75">
      <c r="A9" s="81" t="s">
        <v>133</v>
      </c>
      <c r="B9" s="75"/>
      <c r="C9" s="75"/>
      <c r="D9" s="75"/>
      <c r="E9" s="77"/>
    </row>
  </sheetData>
  <mergeCells count="3">
    <mergeCell ref="G1:H1"/>
    <mergeCell ref="C1:D1"/>
    <mergeCell ref="E1:F1"/>
  </mergeCells>
  <printOptions/>
  <pageMargins left="1.9" right="0.7874015748031497" top="2.79" bottom="0.984251968503937" header="1.17" footer="0.5118110236220472"/>
  <pageSetup horizontalDpi="600" verticalDpi="600" orientation="landscape" paperSize="9" r:id="rId1"/>
  <headerFooter alignWithMargins="0">
    <oddHeader>&amp;C&amp;A</oddHeader>
    <oddFooter>&amp;CPágina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:IV16384"/>
    </sheetView>
  </sheetViews>
  <sheetFormatPr defaultColWidth="9.140625" defaultRowHeight="12.75"/>
  <sheetData>
    <row r="1" spans="3:10" ht="13.5" thickBot="1">
      <c r="C1" s="267" t="s">
        <v>29</v>
      </c>
      <c r="D1" s="265"/>
      <c r="E1" s="265" t="s">
        <v>32</v>
      </c>
      <c r="F1" s="265"/>
      <c r="G1" s="265" t="s">
        <v>33</v>
      </c>
      <c r="H1" s="265"/>
      <c r="I1" s="265" t="s">
        <v>37</v>
      </c>
      <c r="J1" s="266"/>
    </row>
    <row r="2" spans="1:10" s="47" customFormat="1" ht="12.75">
      <c r="A2" s="78" t="s">
        <v>27</v>
      </c>
      <c r="B2" s="78" t="s">
        <v>28</v>
      </c>
      <c r="C2" s="79" t="s">
        <v>30</v>
      </c>
      <c r="D2" s="79" t="s">
        <v>31</v>
      </c>
      <c r="E2" s="79" t="s">
        <v>30</v>
      </c>
      <c r="F2" s="79" t="s">
        <v>31</v>
      </c>
      <c r="G2" s="79" t="s">
        <v>30</v>
      </c>
      <c r="H2" s="79" t="s">
        <v>31</v>
      </c>
      <c r="I2" s="79" t="s">
        <v>30</v>
      </c>
      <c r="J2" s="79" t="s">
        <v>31</v>
      </c>
    </row>
    <row r="3" spans="1:10" s="47" customFormat="1" ht="12.75">
      <c r="A3" s="82" t="s">
        <v>34</v>
      </c>
      <c r="B3" s="82">
        <v>20</v>
      </c>
      <c r="C3" s="83">
        <v>1346.4</v>
      </c>
      <c r="D3" s="83">
        <f>C3*B3</f>
        <v>26928</v>
      </c>
      <c r="E3" s="83">
        <v>1317</v>
      </c>
      <c r="F3" s="83">
        <f>E3*B3</f>
        <v>26340</v>
      </c>
      <c r="G3" s="83">
        <v>1198.5</v>
      </c>
      <c r="H3" s="83">
        <f>G3*B3</f>
        <v>23970</v>
      </c>
      <c r="I3" s="83">
        <f>(C3+E3+G3)/3</f>
        <v>1287.3</v>
      </c>
      <c r="J3" s="83">
        <f>(D3+F3+H3)/3</f>
        <v>25746</v>
      </c>
    </row>
    <row r="6" spans="1:4" ht="12.75">
      <c r="A6" s="59" t="s">
        <v>35</v>
      </c>
      <c r="B6" s="80"/>
      <c r="C6" s="80"/>
      <c r="D6" s="80"/>
    </row>
    <row r="7" spans="1:4" ht="12.75">
      <c r="A7" s="68" t="s">
        <v>36</v>
      </c>
      <c r="B7" s="25"/>
      <c r="C7" s="25"/>
      <c r="D7" s="25"/>
    </row>
    <row r="8" spans="1:4" ht="12.75">
      <c r="A8" s="81" t="s">
        <v>38</v>
      </c>
      <c r="B8" s="75"/>
      <c r="C8" s="75"/>
      <c r="D8" s="75"/>
    </row>
  </sheetData>
  <mergeCells count="4">
    <mergeCell ref="I1:J1"/>
    <mergeCell ref="C1:D1"/>
    <mergeCell ref="E1:F1"/>
    <mergeCell ref="G1:H1"/>
  </mergeCells>
  <printOptions/>
  <pageMargins left="1.19" right="0.75" top="3" bottom="1.76" header="1.06" footer="1.12"/>
  <pageSetup horizontalDpi="600" verticalDpi="600" orientation="landscape" paperSize="9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10"/>
  <sheetViews>
    <sheetView workbookViewId="0" topLeftCell="A1">
      <selection activeCell="E5" sqref="E5"/>
    </sheetView>
  </sheetViews>
  <sheetFormatPr defaultColWidth="9.140625" defaultRowHeight="12.75"/>
  <cols>
    <col min="1" max="1" width="28.8515625" style="0" customWidth="1"/>
    <col min="2" max="3" width="14.28125" style="0" hidden="1" customWidth="1"/>
  </cols>
  <sheetData>
    <row r="1" ht="11.25" customHeight="1" thickBot="1"/>
    <row r="2" ht="13.5" hidden="1" thickBot="1"/>
    <row r="3" spans="1:3" ht="17.25" customHeight="1" thickBot="1">
      <c r="A3" s="145" t="s">
        <v>91</v>
      </c>
      <c r="B3" s="144"/>
      <c r="C3" s="139" t="s">
        <v>16</v>
      </c>
    </row>
    <row r="4" spans="1:3" ht="12.75">
      <c r="A4" s="148" t="s">
        <v>90</v>
      </c>
      <c r="B4" s="146"/>
      <c r="C4" s="79" t="s">
        <v>76</v>
      </c>
    </row>
    <row r="5" spans="1:3" ht="13.5" thickBot="1">
      <c r="A5" s="149">
        <v>19579.76</v>
      </c>
      <c r="B5" s="147"/>
      <c r="C5" s="84">
        <f>(A5+B5)/2</f>
        <v>9789.88</v>
      </c>
    </row>
    <row r="6" ht="12.75">
      <c r="C6" s="140"/>
    </row>
    <row r="7" spans="1:7" ht="13.5" thickBot="1">
      <c r="A7" s="25"/>
      <c r="B7" s="25"/>
      <c r="C7" s="25"/>
      <c r="D7" s="25"/>
      <c r="E7" s="25"/>
      <c r="F7" s="25"/>
      <c r="G7" s="25"/>
    </row>
    <row r="8" spans="1:7" ht="13.5" thickBot="1">
      <c r="A8" s="150" t="s">
        <v>92</v>
      </c>
      <c r="B8" s="151"/>
      <c r="C8" s="151"/>
      <c r="D8" s="152"/>
      <c r="E8" s="25"/>
      <c r="F8" s="25"/>
      <c r="G8" s="25"/>
    </row>
    <row r="9" spans="1:3" ht="12.75">
      <c r="A9" s="25"/>
      <c r="B9" s="75"/>
      <c r="C9" s="77"/>
    </row>
    <row r="10" spans="1:3" ht="12.75">
      <c r="A10" s="25"/>
      <c r="B10" s="25"/>
      <c r="C10" s="25"/>
    </row>
  </sheetData>
  <printOptions/>
  <pageMargins left="2.9" right="0.7874015748031497" top="3.8976377952755907" bottom="3.03" header="1.91" footer="2.49"/>
  <pageSetup horizontalDpi="600" verticalDpi="600" orientation="portrait" paperSize="9" r:id="rId1"/>
  <headerFooter alignWithMargins="0">
    <oddHeader>&amp;C&amp;A</oddHeader>
    <oddFooter>&amp;CPágina &amp;P de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B18" sqref="B18"/>
    </sheetView>
  </sheetViews>
  <sheetFormatPr defaultColWidth="9.140625" defaultRowHeight="12.75"/>
  <cols>
    <col min="1" max="1" width="13.57421875" style="0" customWidth="1"/>
    <col min="2" max="5" width="16.7109375" style="0" customWidth="1"/>
  </cols>
  <sheetData>
    <row r="1" ht="13.5" thickBot="1"/>
    <row r="2" spans="1:5" ht="15.75" thickBot="1">
      <c r="A2" s="92" t="s">
        <v>27</v>
      </c>
      <c r="B2" s="86" t="s">
        <v>14</v>
      </c>
      <c r="C2" s="87" t="s">
        <v>15</v>
      </c>
      <c r="D2" s="87" t="s">
        <v>19</v>
      </c>
      <c r="E2" s="88" t="s">
        <v>16</v>
      </c>
    </row>
    <row r="3" spans="1:5" ht="12.75">
      <c r="A3" s="79" t="s">
        <v>34</v>
      </c>
      <c r="B3" s="91">
        <v>26791.3</v>
      </c>
      <c r="C3" s="91">
        <v>26480</v>
      </c>
      <c r="D3" s="91">
        <v>28208.8</v>
      </c>
      <c r="E3" s="91">
        <f>(B3+C3+D3)/3</f>
        <v>27160.033333333336</v>
      </c>
    </row>
    <row r="5" ht="12.75">
      <c r="A5" s="47"/>
    </row>
    <row r="7" spans="1:3" ht="12.75">
      <c r="A7" s="59" t="s">
        <v>45</v>
      </c>
      <c r="B7" s="80"/>
      <c r="C7" s="61"/>
    </row>
    <row r="8" spans="1:3" ht="12.75">
      <c r="A8" s="68" t="s">
        <v>46</v>
      </c>
      <c r="B8" s="25"/>
      <c r="C8" s="69"/>
    </row>
    <row r="9" spans="1:3" ht="12.75">
      <c r="A9" s="81" t="s">
        <v>47</v>
      </c>
      <c r="B9" s="75"/>
      <c r="C9" s="77"/>
    </row>
  </sheetData>
  <printOptions/>
  <pageMargins left="1.2" right="0.75" top="3.61" bottom="1.82" header="1.64" footer="1.27"/>
  <pageSetup horizontalDpi="600" verticalDpi="600" orientation="portrait" paperSize="9" r:id="rId1"/>
  <headerFooter alignWithMargins="0">
    <oddHeader>&amp;C&amp;A</oddHeader>
    <oddFooter>&amp;CPágina &amp;P de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B4" sqref="B4"/>
    </sheetView>
  </sheetViews>
  <sheetFormatPr defaultColWidth="9.140625" defaultRowHeight="12.75"/>
  <cols>
    <col min="1" max="1" width="17.140625" style="0" customWidth="1"/>
    <col min="2" max="4" width="15.7109375" style="0" customWidth="1"/>
    <col min="5" max="5" width="23.00390625" style="0" customWidth="1"/>
  </cols>
  <sheetData>
    <row r="1" ht="13.5" thickBot="1"/>
    <row r="2" spans="2:5" ht="15.75" thickBot="1">
      <c r="B2" s="86" t="s">
        <v>14</v>
      </c>
      <c r="C2" s="87" t="s">
        <v>15</v>
      </c>
      <c r="D2" s="87" t="s">
        <v>19</v>
      </c>
      <c r="E2" s="88" t="s">
        <v>40</v>
      </c>
    </row>
    <row r="3" spans="1:5" ht="12.75">
      <c r="A3" s="85" t="s">
        <v>44</v>
      </c>
      <c r="B3" s="79">
        <v>1E-06</v>
      </c>
      <c r="C3" s="89">
        <v>0.01</v>
      </c>
      <c r="D3" s="79">
        <v>0.01</v>
      </c>
      <c r="E3" s="109">
        <f>(B3+C3+D3)/3</f>
        <v>0.006666999999999999</v>
      </c>
    </row>
    <row r="7" spans="1:3" ht="12.75">
      <c r="A7" s="59" t="s">
        <v>41</v>
      </c>
      <c r="B7" s="80"/>
      <c r="C7" s="61"/>
    </row>
    <row r="8" spans="1:3" ht="12.75">
      <c r="A8" s="68" t="s">
        <v>42</v>
      </c>
      <c r="B8" s="25"/>
      <c r="C8" s="69"/>
    </row>
    <row r="9" spans="1:3" ht="12.75">
      <c r="A9" s="81" t="s">
        <v>43</v>
      </c>
      <c r="B9" s="75"/>
      <c r="C9" s="77"/>
    </row>
  </sheetData>
  <printOptions/>
  <pageMargins left="0.75" right="0.75" top="2.86" bottom="1" header="1.39" footer="0.492125985"/>
  <pageSetup horizontalDpi="600" verticalDpi="600" orientation="landscape" r:id="rId1"/>
  <headerFooter alignWithMargins="0">
    <oddHeader>&amp;C&amp;A</oddHeader>
    <oddFooter>&amp;CPágina &amp;P de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2" sqref="A2"/>
    </sheetView>
  </sheetViews>
  <sheetFormatPr defaultColWidth="9.140625" defaultRowHeight="12.75"/>
  <cols>
    <col min="1" max="1" width="16.57421875" style="64" customWidth="1"/>
    <col min="2" max="3" width="19.57421875" style="25" customWidth="1"/>
    <col min="4" max="4" width="15.28125" style="25" customWidth="1"/>
    <col min="5" max="16384" width="11.421875" style="25" customWidth="1"/>
  </cols>
  <sheetData>
    <row r="1" spans="1:4" ht="13.5" thickBot="1">
      <c r="A1" s="55" t="s">
        <v>14</v>
      </c>
      <c r="B1" s="57" t="s">
        <v>15</v>
      </c>
      <c r="C1" s="67" t="s">
        <v>19</v>
      </c>
      <c r="D1" s="54"/>
    </row>
    <row r="2" spans="1:4" ht="13.5" thickBot="1">
      <c r="A2" s="56" t="s">
        <v>7</v>
      </c>
      <c r="B2" s="56" t="s">
        <v>7</v>
      </c>
      <c r="C2" s="66" t="s">
        <v>7</v>
      </c>
      <c r="D2" s="57" t="s">
        <v>16</v>
      </c>
    </row>
    <row r="3" spans="1:6" ht="12.75">
      <c r="A3" s="65">
        <v>6370</v>
      </c>
      <c r="B3" s="65">
        <v>2950</v>
      </c>
      <c r="C3" s="65">
        <v>2992</v>
      </c>
      <c r="D3" s="58">
        <f>(A3+B3+C3)/3</f>
        <v>4104</v>
      </c>
      <c r="E3" s="62"/>
      <c r="F3" s="62"/>
    </row>
    <row r="4" spans="1:4" ht="12.75">
      <c r="A4" s="52">
        <v>5560</v>
      </c>
      <c r="B4" s="52">
        <v>2910</v>
      </c>
      <c r="C4" s="52">
        <v>1993</v>
      </c>
      <c r="D4" s="58">
        <f>(A4+B4+C4)/3</f>
        <v>3487.6666666666665</v>
      </c>
    </row>
    <row r="5" spans="1:3" ht="12.75">
      <c r="A5" s="63"/>
      <c r="B5" s="62"/>
      <c r="C5" s="62"/>
    </row>
    <row r="6" spans="2:3" ht="12.75">
      <c r="B6" s="62"/>
      <c r="C6" s="62"/>
    </row>
    <row r="10" spans="2:4" ht="12.75">
      <c r="B10" s="59" t="s">
        <v>17</v>
      </c>
      <c r="C10" s="60"/>
      <c r="D10" s="61"/>
    </row>
    <row r="11" spans="2:4" ht="12.75">
      <c r="B11" s="68" t="s">
        <v>18</v>
      </c>
      <c r="C11" s="64"/>
      <c r="D11" s="69"/>
    </row>
    <row r="12" spans="2:4" ht="12.75">
      <c r="B12" s="268" t="s">
        <v>20</v>
      </c>
      <c r="C12" s="269"/>
      <c r="D12" s="270"/>
    </row>
  </sheetData>
  <mergeCells count="1">
    <mergeCell ref="B12:D12"/>
  </mergeCells>
  <printOptions/>
  <pageMargins left="1.4960629921259843" right="0.7874015748031497" top="2.7952755905511815" bottom="0.984251968503937" header="1.062992125984252" footer="0.5118110236220472"/>
  <pageSetup horizontalDpi="300" verticalDpi="300" orientation="landscape" r:id="rId1"/>
  <headerFooter alignWithMargins="0">
    <oddHeader>&amp;C&amp;A</oddHeader>
    <oddFooter>&amp;CPágina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0" sqref="A10"/>
    </sheetView>
  </sheetViews>
  <sheetFormatPr defaultColWidth="9.140625" defaultRowHeight="12.75"/>
  <cols>
    <col min="1" max="1" width="16.57421875" style="64" customWidth="1"/>
    <col min="2" max="4" width="19.57421875" style="25" customWidth="1"/>
    <col min="5" max="5" width="15.28125" style="25" customWidth="1"/>
    <col min="6" max="16384" width="11.421875" style="25" customWidth="1"/>
  </cols>
  <sheetData>
    <row r="1" spans="1:5" ht="13.5" thickBot="1">
      <c r="A1" s="55" t="s">
        <v>14</v>
      </c>
      <c r="B1" s="56" t="s">
        <v>15</v>
      </c>
      <c r="C1" s="56" t="s">
        <v>19</v>
      </c>
      <c r="D1" s="57" t="s">
        <v>25</v>
      </c>
      <c r="E1" s="54"/>
    </row>
    <row r="2" spans="1:5" ht="13.5" thickBot="1">
      <c r="A2" s="73" t="s">
        <v>21</v>
      </c>
      <c r="B2" s="73" t="s">
        <v>21</v>
      </c>
      <c r="C2" s="73" t="s">
        <v>21</v>
      </c>
      <c r="D2" s="73" t="s">
        <v>21</v>
      </c>
      <c r="E2" s="67" t="s">
        <v>16</v>
      </c>
    </row>
    <row r="3" spans="1:7" ht="12.75">
      <c r="A3" s="52">
        <v>1957.94</v>
      </c>
      <c r="B3" s="52">
        <v>6094.87</v>
      </c>
      <c r="C3" s="52">
        <v>5870</v>
      </c>
      <c r="D3" s="52">
        <v>7463</v>
      </c>
      <c r="E3" s="74">
        <f>(A3+B3+C3+D3)/4</f>
        <v>5346.452499999999</v>
      </c>
      <c r="F3" s="62"/>
      <c r="G3" s="62"/>
    </row>
    <row r="4" spans="1:5" ht="12.75">
      <c r="A4" s="71"/>
      <c r="B4" s="71"/>
      <c r="C4" s="71"/>
      <c r="D4" s="71"/>
      <c r="E4" s="72"/>
    </row>
    <row r="5" spans="1:4" ht="12.75">
      <c r="A5" s="63"/>
      <c r="B5" s="62"/>
      <c r="C5" s="62"/>
      <c r="D5" s="62"/>
    </row>
    <row r="6" spans="1:3" ht="12.75">
      <c r="A6" s="59" t="s">
        <v>22</v>
      </c>
      <c r="B6" s="60"/>
      <c r="C6" s="61"/>
    </row>
    <row r="7" spans="1:3" ht="12.75">
      <c r="A7" s="68" t="s">
        <v>23</v>
      </c>
      <c r="B7" s="64"/>
      <c r="C7" s="69"/>
    </row>
    <row r="8" spans="1:4" ht="12.75">
      <c r="A8" s="271" t="s">
        <v>24</v>
      </c>
      <c r="B8" s="272"/>
      <c r="C8" s="273"/>
      <c r="D8" s="70"/>
    </row>
    <row r="9" spans="1:3" ht="12.75">
      <c r="A9" s="76" t="s">
        <v>26</v>
      </c>
      <c r="B9" s="75"/>
      <c r="C9" s="77"/>
    </row>
    <row r="10" spans="3:4" ht="12.75">
      <c r="C10" s="64"/>
      <c r="D10" s="64"/>
    </row>
    <row r="11" spans="3:4" ht="12.75">
      <c r="C11" s="64"/>
      <c r="D11" s="64"/>
    </row>
  </sheetData>
  <mergeCells count="1">
    <mergeCell ref="A8:C8"/>
  </mergeCells>
  <printOptions/>
  <pageMargins left="1.63" right="0.75" top="3.22" bottom="1" header="1.6" footer="0.492125985"/>
  <pageSetup horizontalDpi="600" verticalDpi="600" orientation="landscape" paperSize="9" r:id="rId1"/>
  <headerFooter alignWithMargins="0">
    <oddHeader>&amp;C&amp;A</oddHeader>
    <oddFooter>&amp;CPágina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K22"/>
  <sheetViews>
    <sheetView workbookViewId="0" topLeftCell="A2">
      <selection activeCell="J4" sqref="J4"/>
    </sheetView>
  </sheetViews>
  <sheetFormatPr defaultColWidth="9.140625" defaultRowHeight="12.75"/>
  <cols>
    <col min="1" max="1" width="5.7109375" style="112" customWidth="1"/>
    <col min="2" max="3" width="6.28125" style="112" customWidth="1"/>
    <col min="4" max="4" width="7.8515625" style="112" customWidth="1"/>
    <col min="5" max="5" width="9.00390625" style="112" customWidth="1"/>
    <col min="6" max="6" width="7.8515625" style="112" customWidth="1"/>
    <col min="7" max="7" width="9.00390625" style="112" customWidth="1"/>
    <col min="8" max="8" width="7.8515625" style="112" customWidth="1"/>
    <col min="9" max="9" width="9.00390625" style="112" customWidth="1"/>
    <col min="10" max="10" width="7.8515625" style="112" customWidth="1"/>
    <col min="11" max="11" width="9.00390625" style="112" customWidth="1"/>
    <col min="12" max="16384" width="9.140625" style="112" customWidth="1"/>
  </cols>
  <sheetData>
    <row r="1" ht="12.75" thickBot="1"/>
    <row r="2" spans="4:11" ht="12.75" thickBot="1">
      <c r="D2" s="252" t="s">
        <v>108</v>
      </c>
      <c r="E2" s="248"/>
      <c r="F2" s="248" t="s">
        <v>110</v>
      </c>
      <c r="G2" s="248"/>
      <c r="H2" s="248" t="s">
        <v>109</v>
      </c>
      <c r="I2" s="248"/>
      <c r="J2" s="250" t="s">
        <v>111</v>
      </c>
      <c r="K2" s="219"/>
    </row>
    <row r="3" spans="1:11" ht="12">
      <c r="A3" s="110" t="s">
        <v>27</v>
      </c>
      <c r="B3" s="111" t="s">
        <v>28</v>
      </c>
      <c r="C3" s="113" t="s">
        <v>48</v>
      </c>
      <c r="D3" s="114" t="s">
        <v>30</v>
      </c>
      <c r="E3" s="115" t="s">
        <v>31</v>
      </c>
      <c r="F3" s="115" t="s">
        <v>30</v>
      </c>
      <c r="G3" s="115" t="s">
        <v>31</v>
      </c>
      <c r="H3" s="115" t="s">
        <v>30</v>
      </c>
      <c r="I3" s="115" t="s">
        <v>31</v>
      </c>
      <c r="J3" s="115" t="s">
        <v>30</v>
      </c>
      <c r="K3" s="115" t="s">
        <v>31</v>
      </c>
    </row>
    <row r="4" spans="1:11" ht="12">
      <c r="A4" s="117">
        <v>1</v>
      </c>
      <c r="B4" s="117">
        <v>100</v>
      </c>
      <c r="C4" s="117" t="s">
        <v>48</v>
      </c>
      <c r="D4" s="118">
        <v>2.08</v>
      </c>
      <c r="E4" s="118">
        <f>D4*$B4</f>
        <v>208</v>
      </c>
      <c r="F4" s="118">
        <v>1.5</v>
      </c>
      <c r="G4" s="118">
        <f>F4*$B4</f>
        <v>150</v>
      </c>
      <c r="H4" s="118">
        <v>1.47</v>
      </c>
      <c r="I4" s="118">
        <f aca="true" t="shared" si="0" ref="I4:I19">H4*$B4</f>
        <v>147</v>
      </c>
      <c r="J4" s="118">
        <v>1.45</v>
      </c>
      <c r="K4" s="118">
        <f aca="true" t="shared" si="1" ref="K4:K19">J4*B4</f>
        <v>145</v>
      </c>
    </row>
    <row r="5" spans="1:11" ht="12">
      <c r="A5" s="117">
        <v>2</v>
      </c>
      <c r="B5" s="117">
        <v>100</v>
      </c>
      <c r="C5" s="117" t="s">
        <v>48</v>
      </c>
      <c r="D5" s="118">
        <v>2.08</v>
      </c>
      <c r="E5" s="118">
        <f aca="true" t="shared" si="2" ref="E5:G19">D5*$B5</f>
        <v>208</v>
      </c>
      <c r="F5" s="118">
        <v>1.5</v>
      </c>
      <c r="G5" s="118">
        <f t="shared" si="2"/>
        <v>150</v>
      </c>
      <c r="H5" s="118"/>
      <c r="I5" s="118">
        <f t="shared" si="0"/>
        <v>0</v>
      </c>
      <c r="J5" s="118">
        <v>1.45</v>
      </c>
      <c r="K5" s="118">
        <f t="shared" si="1"/>
        <v>145</v>
      </c>
    </row>
    <row r="6" spans="1:11" ht="12">
      <c r="A6" s="117">
        <v>3</v>
      </c>
      <c r="B6" s="117">
        <v>100</v>
      </c>
      <c r="C6" s="117" t="s">
        <v>48</v>
      </c>
      <c r="D6" s="118">
        <v>2.08</v>
      </c>
      <c r="E6" s="118">
        <f t="shared" si="2"/>
        <v>208</v>
      </c>
      <c r="F6" s="118">
        <v>1.5</v>
      </c>
      <c r="G6" s="118">
        <f t="shared" si="2"/>
        <v>150</v>
      </c>
      <c r="H6" s="118">
        <v>1.47</v>
      </c>
      <c r="I6" s="118">
        <f t="shared" si="0"/>
        <v>147</v>
      </c>
      <c r="J6" s="118">
        <v>1.45</v>
      </c>
      <c r="K6" s="118">
        <f t="shared" si="1"/>
        <v>145</v>
      </c>
    </row>
    <row r="7" spans="1:11" ht="12">
      <c r="A7" s="117">
        <v>4</v>
      </c>
      <c r="B7" s="117">
        <v>100</v>
      </c>
      <c r="C7" s="117" t="s">
        <v>48</v>
      </c>
      <c r="D7" s="118">
        <v>2.08</v>
      </c>
      <c r="E7" s="118">
        <f t="shared" si="2"/>
        <v>208</v>
      </c>
      <c r="F7" s="118">
        <v>1.5</v>
      </c>
      <c r="G7" s="133">
        <f t="shared" si="2"/>
        <v>150</v>
      </c>
      <c r="H7" s="118"/>
      <c r="I7" s="134">
        <f t="shared" si="0"/>
        <v>0</v>
      </c>
      <c r="J7" s="118">
        <v>1.45</v>
      </c>
      <c r="K7" s="118">
        <f t="shared" si="1"/>
        <v>145</v>
      </c>
    </row>
    <row r="8" spans="1:11" ht="12">
      <c r="A8" s="117">
        <v>5</v>
      </c>
      <c r="B8" s="117">
        <v>100</v>
      </c>
      <c r="C8" s="117" t="s">
        <v>48</v>
      </c>
      <c r="D8" s="118">
        <v>2.08</v>
      </c>
      <c r="E8" s="118">
        <f t="shared" si="2"/>
        <v>208</v>
      </c>
      <c r="F8" s="118">
        <v>1.5</v>
      </c>
      <c r="G8" s="118">
        <f t="shared" si="2"/>
        <v>150</v>
      </c>
      <c r="H8" s="118">
        <v>1.47</v>
      </c>
      <c r="I8" s="118">
        <f t="shared" si="0"/>
        <v>147</v>
      </c>
      <c r="J8" s="118">
        <v>1.45</v>
      </c>
      <c r="K8" s="118">
        <f t="shared" si="1"/>
        <v>145</v>
      </c>
    </row>
    <row r="9" spans="1:11" ht="12">
      <c r="A9" s="117">
        <v>6</v>
      </c>
      <c r="B9" s="117">
        <v>100</v>
      </c>
      <c r="C9" s="117" t="s">
        <v>48</v>
      </c>
      <c r="D9" s="118">
        <v>2.08</v>
      </c>
      <c r="E9" s="118">
        <f t="shared" si="2"/>
        <v>208</v>
      </c>
      <c r="F9" s="118">
        <v>1.5</v>
      </c>
      <c r="G9" s="118">
        <f t="shared" si="2"/>
        <v>150</v>
      </c>
      <c r="H9" s="118"/>
      <c r="I9" s="118">
        <f t="shared" si="0"/>
        <v>0</v>
      </c>
      <c r="J9" s="118">
        <v>1.45</v>
      </c>
      <c r="K9" s="118">
        <f t="shared" si="1"/>
        <v>145</v>
      </c>
    </row>
    <row r="10" spans="1:11" ht="12">
      <c r="A10" s="117">
        <v>7</v>
      </c>
      <c r="B10" s="117">
        <v>100</v>
      </c>
      <c r="C10" s="117" t="s">
        <v>48</v>
      </c>
      <c r="D10" s="118">
        <v>2.08</v>
      </c>
      <c r="E10" s="118">
        <f t="shared" si="2"/>
        <v>208</v>
      </c>
      <c r="F10" s="118">
        <v>1.5</v>
      </c>
      <c r="G10" s="118">
        <f t="shared" si="2"/>
        <v>150</v>
      </c>
      <c r="H10" s="118">
        <v>1.47</v>
      </c>
      <c r="I10" s="118">
        <f t="shared" si="0"/>
        <v>147</v>
      </c>
      <c r="J10" s="118">
        <v>1.45</v>
      </c>
      <c r="K10" s="118">
        <f t="shared" si="1"/>
        <v>145</v>
      </c>
    </row>
    <row r="11" spans="1:11" ht="12">
      <c r="A11" s="117">
        <v>8</v>
      </c>
      <c r="B11" s="117">
        <v>300</v>
      </c>
      <c r="C11" s="117" t="s">
        <v>48</v>
      </c>
      <c r="D11" s="118">
        <v>2.08</v>
      </c>
      <c r="E11" s="118">
        <f t="shared" si="2"/>
        <v>624</v>
      </c>
      <c r="F11" s="118">
        <v>1.5</v>
      </c>
      <c r="G11" s="118">
        <f t="shared" si="2"/>
        <v>450</v>
      </c>
      <c r="H11" s="118"/>
      <c r="I11" s="118">
        <f t="shared" si="0"/>
        <v>0</v>
      </c>
      <c r="J11" s="118">
        <v>1.48</v>
      </c>
      <c r="K11" s="118">
        <f t="shared" si="1"/>
        <v>444</v>
      </c>
    </row>
    <row r="12" spans="1:11" ht="12">
      <c r="A12" s="117">
        <v>9</v>
      </c>
      <c r="B12" s="117">
        <v>300</v>
      </c>
      <c r="C12" s="117" t="s">
        <v>48</v>
      </c>
      <c r="D12" s="118">
        <v>2.08</v>
      </c>
      <c r="E12" s="118">
        <f t="shared" si="2"/>
        <v>624</v>
      </c>
      <c r="F12" s="118">
        <v>1.5</v>
      </c>
      <c r="G12" s="118">
        <f t="shared" si="2"/>
        <v>450</v>
      </c>
      <c r="H12" s="118">
        <v>1.47</v>
      </c>
      <c r="I12" s="118">
        <f t="shared" si="0"/>
        <v>441</v>
      </c>
      <c r="J12" s="118">
        <v>1.45</v>
      </c>
      <c r="K12" s="118">
        <f t="shared" si="1"/>
        <v>435</v>
      </c>
    </row>
    <row r="13" spans="1:11" ht="12">
      <c r="A13" s="117">
        <v>10</v>
      </c>
      <c r="B13" s="117">
        <v>500</v>
      </c>
      <c r="C13" s="117" t="s">
        <v>48</v>
      </c>
      <c r="D13" s="118">
        <v>2.08</v>
      </c>
      <c r="E13" s="118">
        <f t="shared" si="2"/>
        <v>1040</v>
      </c>
      <c r="F13" s="118">
        <v>1.5</v>
      </c>
      <c r="G13" s="118">
        <f t="shared" si="2"/>
        <v>750</v>
      </c>
      <c r="H13" s="118"/>
      <c r="I13" s="118">
        <f t="shared" si="0"/>
        <v>0</v>
      </c>
      <c r="J13" s="118">
        <v>1.48</v>
      </c>
      <c r="K13" s="118">
        <f t="shared" si="1"/>
        <v>740</v>
      </c>
    </row>
    <row r="14" spans="1:11" ht="12">
      <c r="A14" s="117">
        <v>11</v>
      </c>
      <c r="B14" s="117">
        <v>1000</v>
      </c>
      <c r="C14" s="117" t="s">
        <v>48</v>
      </c>
      <c r="D14" s="118">
        <v>2.08</v>
      </c>
      <c r="E14" s="118">
        <f t="shared" si="2"/>
        <v>2080</v>
      </c>
      <c r="F14" s="118">
        <v>1.5</v>
      </c>
      <c r="G14" s="118">
        <f t="shared" si="2"/>
        <v>1500</v>
      </c>
      <c r="H14" s="118">
        <v>1.47</v>
      </c>
      <c r="I14" s="118">
        <f t="shared" si="0"/>
        <v>1470</v>
      </c>
      <c r="J14" s="118">
        <v>1.45</v>
      </c>
      <c r="K14" s="118">
        <f t="shared" si="1"/>
        <v>1450</v>
      </c>
    </row>
    <row r="15" spans="1:11" ht="12">
      <c r="A15" s="117">
        <v>12</v>
      </c>
      <c r="B15" s="117">
        <v>1000</v>
      </c>
      <c r="C15" s="117" t="s">
        <v>48</v>
      </c>
      <c r="D15" s="118">
        <v>2.08</v>
      </c>
      <c r="E15" s="118">
        <f t="shared" si="2"/>
        <v>2080</v>
      </c>
      <c r="F15" s="118">
        <v>1.5</v>
      </c>
      <c r="G15" s="118">
        <f t="shared" si="2"/>
        <v>1500</v>
      </c>
      <c r="H15" s="118"/>
      <c r="I15" s="118">
        <f t="shared" si="0"/>
        <v>0</v>
      </c>
      <c r="J15" s="118">
        <v>1.48</v>
      </c>
      <c r="K15" s="118">
        <f t="shared" si="1"/>
        <v>1480</v>
      </c>
    </row>
    <row r="16" spans="1:11" ht="12">
      <c r="A16" s="117">
        <v>13</v>
      </c>
      <c r="B16" s="117">
        <v>1000</v>
      </c>
      <c r="C16" s="117" t="s">
        <v>48</v>
      </c>
      <c r="D16" s="118">
        <v>2.08</v>
      </c>
      <c r="E16" s="118">
        <f t="shared" si="2"/>
        <v>2080</v>
      </c>
      <c r="F16" s="118">
        <v>1.5</v>
      </c>
      <c r="G16" s="118">
        <f t="shared" si="2"/>
        <v>1500</v>
      </c>
      <c r="H16" s="118">
        <v>1.47</v>
      </c>
      <c r="I16" s="118">
        <f t="shared" si="0"/>
        <v>1470</v>
      </c>
      <c r="J16" s="118">
        <v>1.47</v>
      </c>
      <c r="K16" s="118">
        <f t="shared" si="1"/>
        <v>1470</v>
      </c>
    </row>
    <row r="17" spans="1:11" ht="12">
      <c r="A17" s="117">
        <v>14</v>
      </c>
      <c r="B17" s="117">
        <v>500</v>
      </c>
      <c r="C17" s="117" t="s">
        <v>48</v>
      </c>
      <c r="D17" s="118">
        <v>2.9</v>
      </c>
      <c r="E17" s="118">
        <f t="shared" si="2"/>
        <v>1450</v>
      </c>
      <c r="F17" s="118">
        <v>1.5</v>
      </c>
      <c r="G17" s="118">
        <f t="shared" si="2"/>
        <v>750</v>
      </c>
      <c r="H17" s="118">
        <v>1.73</v>
      </c>
      <c r="I17" s="118">
        <f t="shared" si="0"/>
        <v>865</v>
      </c>
      <c r="J17" s="118">
        <v>1.65</v>
      </c>
      <c r="K17" s="118">
        <f t="shared" si="1"/>
        <v>825</v>
      </c>
    </row>
    <row r="18" spans="1:11" ht="12">
      <c r="A18" s="117">
        <v>15</v>
      </c>
      <c r="B18" s="117">
        <v>10</v>
      </c>
      <c r="C18" s="117" t="s">
        <v>48</v>
      </c>
      <c r="D18" s="118"/>
      <c r="E18" s="118">
        <f t="shared" si="2"/>
        <v>0</v>
      </c>
      <c r="F18" s="118"/>
      <c r="G18" s="118">
        <f t="shared" si="2"/>
        <v>0</v>
      </c>
      <c r="H18" s="118">
        <v>9</v>
      </c>
      <c r="I18" s="118">
        <f t="shared" si="0"/>
        <v>90</v>
      </c>
      <c r="J18" s="118">
        <v>8.9</v>
      </c>
      <c r="K18" s="118">
        <f t="shared" si="1"/>
        <v>89</v>
      </c>
    </row>
    <row r="19" spans="1:11" ht="12">
      <c r="A19" s="117">
        <v>16</v>
      </c>
      <c r="B19" s="117">
        <v>10</v>
      </c>
      <c r="C19" s="117" t="s">
        <v>48</v>
      </c>
      <c r="D19" s="118"/>
      <c r="E19" s="118">
        <f t="shared" si="2"/>
        <v>0</v>
      </c>
      <c r="F19" s="118"/>
      <c r="G19" s="118">
        <f t="shared" si="2"/>
        <v>0</v>
      </c>
      <c r="H19" s="118">
        <v>9</v>
      </c>
      <c r="I19" s="118">
        <f t="shared" si="0"/>
        <v>90</v>
      </c>
      <c r="J19" s="118">
        <v>8.9</v>
      </c>
      <c r="K19" s="118">
        <f t="shared" si="1"/>
        <v>89</v>
      </c>
    </row>
    <row r="20" spans="1:11" ht="12">
      <c r="A20" s="120"/>
      <c r="B20" s="120"/>
      <c r="C20" s="120"/>
      <c r="D20" s="121"/>
      <c r="E20" s="121">
        <f>SUM(E4:E19)</f>
        <v>11434</v>
      </c>
      <c r="F20" s="121"/>
      <c r="G20" s="121">
        <f>SUM(G4:G19)</f>
        <v>7950</v>
      </c>
      <c r="H20" s="121"/>
      <c r="I20" s="121">
        <f>SUM(I4:I19)</f>
        <v>5014</v>
      </c>
      <c r="J20" s="121"/>
      <c r="K20" s="181">
        <f>SUM(K4:K19)</f>
        <v>8037</v>
      </c>
    </row>
    <row r="21" spans="1:10" ht="12">
      <c r="A21" s="120"/>
      <c r="B21" s="120"/>
      <c r="C21" s="120"/>
      <c r="D21" s="121"/>
      <c r="E21" s="121"/>
      <c r="F21" s="121"/>
      <c r="G21" s="121"/>
      <c r="H21" s="121"/>
      <c r="I21" s="121"/>
      <c r="J21" s="121"/>
    </row>
    <row r="22" spans="1:8" ht="12">
      <c r="A22" s="124"/>
      <c r="B22" s="124"/>
      <c r="C22" s="124"/>
      <c r="D22" s="124"/>
      <c r="E22" s="124"/>
      <c r="F22" s="124"/>
      <c r="G22" s="124"/>
      <c r="H22" s="124"/>
    </row>
    <row r="23" s="124" customFormat="1" ht="12"/>
    <row r="24" s="124" customFormat="1" ht="12"/>
    <row r="25" s="124" customFormat="1" ht="12"/>
    <row r="26" s="124" customFormat="1" ht="12"/>
    <row r="27" s="124" customFormat="1" ht="12"/>
    <row r="28" s="124" customFormat="1" ht="12"/>
    <row r="29" s="124" customFormat="1" ht="12"/>
    <row r="30" s="124" customFormat="1" ht="12"/>
  </sheetData>
  <mergeCells count="4">
    <mergeCell ref="D2:E2"/>
    <mergeCell ref="F2:G2"/>
    <mergeCell ref="H2:I2"/>
    <mergeCell ref="J2:K2"/>
  </mergeCells>
  <printOptions/>
  <pageMargins left="0.57" right="0.3" top="1.84" bottom="1.15" header="0.83" footer="0.77"/>
  <pageSetup horizontalDpi="600" verticalDpi="600" orientation="landscape" paperSize="9" r:id="rId1"/>
  <headerFooter alignWithMargins="0">
    <oddHeader>&amp;C&amp;A</oddHeader>
    <oddFooter>&amp;CPágina &amp;P 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K22"/>
  <sheetViews>
    <sheetView workbookViewId="0" topLeftCell="A1">
      <selection activeCell="B17" sqref="B17"/>
    </sheetView>
  </sheetViews>
  <sheetFormatPr defaultColWidth="9.140625" defaultRowHeight="12.75"/>
  <cols>
    <col min="1" max="1" width="5.7109375" style="112" customWidth="1"/>
    <col min="2" max="3" width="6.28125" style="112" customWidth="1"/>
    <col min="4" max="4" width="7.8515625" style="112" customWidth="1"/>
    <col min="5" max="5" width="9.00390625" style="112" customWidth="1"/>
    <col min="6" max="6" width="7.8515625" style="112" customWidth="1"/>
    <col min="7" max="7" width="9.00390625" style="112" customWidth="1"/>
    <col min="8" max="8" width="7.8515625" style="112" customWidth="1"/>
    <col min="9" max="9" width="9.00390625" style="112" customWidth="1"/>
    <col min="10" max="10" width="7.8515625" style="112" customWidth="1"/>
    <col min="11" max="11" width="9.00390625" style="112" customWidth="1"/>
    <col min="12" max="16384" width="9.140625" style="112" customWidth="1"/>
  </cols>
  <sheetData>
    <row r="1" ht="12.75" thickBot="1"/>
    <row r="2" spans="4:11" ht="12.75" thickBot="1">
      <c r="D2" s="252" t="s">
        <v>108</v>
      </c>
      <c r="E2" s="248"/>
      <c r="F2" s="248" t="s">
        <v>110</v>
      </c>
      <c r="G2" s="248"/>
      <c r="H2" s="248" t="s">
        <v>109</v>
      </c>
      <c r="I2" s="248"/>
      <c r="J2" s="250" t="s">
        <v>111</v>
      </c>
      <c r="K2" s="219"/>
    </row>
    <row r="3" spans="1:11" ht="12">
      <c r="A3" s="110" t="s">
        <v>27</v>
      </c>
      <c r="B3" s="111" t="s">
        <v>28</v>
      </c>
      <c r="C3" s="113" t="s">
        <v>48</v>
      </c>
      <c r="D3" s="114" t="s">
        <v>30</v>
      </c>
      <c r="E3" s="115" t="s">
        <v>31</v>
      </c>
      <c r="F3" s="115" t="s">
        <v>30</v>
      </c>
      <c r="G3" s="115" t="s">
        <v>31</v>
      </c>
      <c r="H3" s="115" t="s">
        <v>30</v>
      </c>
      <c r="I3" s="115" t="s">
        <v>31</v>
      </c>
      <c r="J3" s="115" t="s">
        <v>30</v>
      </c>
      <c r="K3" s="115" t="s">
        <v>31</v>
      </c>
    </row>
    <row r="4" spans="1:11" ht="12">
      <c r="A4" s="117">
        <v>1</v>
      </c>
      <c r="B4" s="117">
        <v>100</v>
      </c>
      <c r="C4" s="117" t="s">
        <v>48</v>
      </c>
      <c r="D4" s="118">
        <v>2.08</v>
      </c>
      <c r="E4" s="118">
        <f aca="true" t="shared" si="0" ref="E4:E19">D4*$B4</f>
        <v>208</v>
      </c>
      <c r="F4" s="118">
        <v>1.5</v>
      </c>
      <c r="G4" s="118">
        <f aca="true" t="shared" si="1" ref="G4:G19">F4*$B4</f>
        <v>150</v>
      </c>
      <c r="H4" s="118">
        <v>1.47</v>
      </c>
      <c r="I4" s="118">
        <f aca="true" t="shared" si="2" ref="I4:I19">H4*$B4</f>
        <v>147</v>
      </c>
      <c r="J4" s="118">
        <v>1.45</v>
      </c>
      <c r="K4" s="118">
        <f aca="true" t="shared" si="3" ref="K4:K19">J4*B4</f>
        <v>145</v>
      </c>
    </row>
    <row r="5" spans="1:11" ht="12">
      <c r="A5" s="117">
        <v>2</v>
      </c>
      <c r="B5" s="117">
        <v>100</v>
      </c>
      <c r="C5" s="117" t="s">
        <v>48</v>
      </c>
      <c r="D5" s="118">
        <v>2.08</v>
      </c>
      <c r="E5" s="118">
        <f t="shared" si="0"/>
        <v>208</v>
      </c>
      <c r="F5" s="118">
        <v>1.5</v>
      </c>
      <c r="G5" s="118">
        <f t="shared" si="1"/>
        <v>150</v>
      </c>
      <c r="H5" s="118"/>
      <c r="I5" s="118">
        <f t="shared" si="2"/>
        <v>0</v>
      </c>
      <c r="J5" s="118">
        <v>1.45</v>
      </c>
      <c r="K5" s="118">
        <f t="shared" si="3"/>
        <v>145</v>
      </c>
    </row>
    <row r="6" spans="1:11" ht="12">
      <c r="A6" s="117">
        <v>3</v>
      </c>
      <c r="B6" s="117">
        <v>100</v>
      </c>
      <c r="C6" s="117" t="s">
        <v>48</v>
      </c>
      <c r="D6" s="118">
        <v>2.08</v>
      </c>
      <c r="E6" s="118">
        <f t="shared" si="0"/>
        <v>208</v>
      </c>
      <c r="F6" s="118">
        <v>1.5</v>
      </c>
      <c r="G6" s="118">
        <f t="shared" si="1"/>
        <v>150</v>
      </c>
      <c r="H6" s="118">
        <v>1.47</v>
      </c>
      <c r="I6" s="118">
        <f t="shared" si="2"/>
        <v>147</v>
      </c>
      <c r="J6" s="118">
        <v>1.45</v>
      </c>
      <c r="K6" s="118">
        <f t="shared" si="3"/>
        <v>145</v>
      </c>
    </row>
    <row r="7" spans="1:11" ht="12">
      <c r="A7" s="117">
        <v>4</v>
      </c>
      <c r="B7" s="117">
        <v>100</v>
      </c>
      <c r="C7" s="117" t="s">
        <v>48</v>
      </c>
      <c r="D7" s="118">
        <v>2.08</v>
      </c>
      <c r="E7" s="118">
        <f t="shared" si="0"/>
        <v>208</v>
      </c>
      <c r="F7" s="118">
        <v>1.5</v>
      </c>
      <c r="G7" s="133">
        <f t="shared" si="1"/>
        <v>150</v>
      </c>
      <c r="H7" s="118"/>
      <c r="I7" s="134">
        <f t="shared" si="2"/>
        <v>0</v>
      </c>
      <c r="J7" s="118">
        <v>1.45</v>
      </c>
      <c r="K7" s="118">
        <f t="shared" si="3"/>
        <v>145</v>
      </c>
    </row>
    <row r="8" spans="1:11" ht="12">
      <c r="A8" s="117">
        <v>5</v>
      </c>
      <c r="B8" s="117">
        <v>100</v>
      </c>
      <c r="C8" s="117" t="s">
        <v>48</v>
      </c>
      <c r="D8" s="118">
        <v>2.08</v>
      </c>
      <c r="E8" s="118">
        <f t="shared" si="0"/>
        <v>208</v>
      </c>
      <c r="F8" s="118">
        <v>1.5</v>
      </c>
      <c r="G8" s="118">
        <f t="shared" si="1"/>
        <v>150</v>
      </c>
      <c r="H8" s="118">
        <v>1.47</v>
      </c>
      <c r="I8" s="118">
        <f t="shared" si="2"/>
        <v>147</v>
      </c>
      <c r="J8" s="118">
        <v>1.45</v>
      </c>
      <c r="K8" s="118">
        <f t="shared" si="3"/>
        <v>145</v>
      </c>
    </row>
    <row r="9" spans="1:11" ht="12">
      <c r="A9" s="117">
        <v>6</v>
      </c>
      <c r="B9" s="117">
        <v>100</v>
      </c>
      <c r="C9" s="117" t="s">
        <v>48</v>
      </c>
      <c r="D9" s="118">
        <v>2.08</v>
      </c>
      <c r="E9" s="118">
        <f t="shared" si="0"/>
        <v>208</v>
      </c>
      <c r="F9" s="118">
        <v>1.5</v>
      </c>
      <c r="G9" s="118">
        <f t="shared" si="1"/>
        <v>150</v>
      </c>
      <c r="H9" s="118"/>
      <c r="I9" s="118">
        <f t="shared" si="2"/>
        <v>0</v>
      </c>
      <c r="J9" s="118">
        <v>1.45</v>
      </c>
      <c r="K9" s="118">
        <f t="shared" si="3"/>
        <v>145</v>
      </c>
    </row>
    <row r="10" spans="1:11" ht="12">
      <c r="A10" s="117">
        <v>7</v>
      </c>
      <c r="B10" s="117">
        <v>100</v>
      </c>
      <c r="C10" s="117" t="s">
        <v>48</v>
      </c>
      <c r="D10" s="118">
        <v>2.08</v>
      </c>
      <c r="E10" s="118">
        <f t="shared" si="0"/>
        <v>208</v>
      </c>
      <c r="F10" s="118">
        <v>1.5</v>
      </c>
      <c r="G10" s="118">
        <f t="shared" si="1"/>
        <v>150</v>
      </c>
      <c r="H10" s="118">
        <v>1.47</v>
      </c>
      <c r="I10" s="118">
        <f t="shared" si="2"/>
        <v>147</v>
      </c>
      <c r="J10" s="118">
        <v>1.45</v>
      </c>
      <c r="K10" s="118">
        <f t="shared" si="3"/>
        <v>145</v>
      </c>
    </row>
    <row r="11" spans="1:11" ht="12">
      <c r="A11" s="117">
        <v>8</v>
      </c>
      <c r="B11" s="117">
        <v>300</v>
      </c>
      <c r="C11" s="117" t="s">
        <v>48</v>
      </c>
      <c r="D11" s="118">
        <v>2.08</v>
      </c>
      <c r="E11" s="118">
        <f t="shared" si="0"/>
        <v>624</v>
      </c>
      <c r="F11" s="118">
        <v>1.5</v>
      </c>
      <c r="G11" s="118">
        <f t="shared" si="1"/>
        <v>450</v>
      </c>
      <c r="H11" s="118"/>
      <c r="I11" s="118">
        <f t="shared" si="2"/>
        <v>0</v>
      </c>
      <c r="J11" s="118">
        <v>1.48</v>
      </c>
      <c r="K11" s="118">
        <f t="shared" si="3"/>
        <v>444</v>
      </c>
    </row>
    <row r="12" spans="1:11" ht="12">
      <c r="A12" s="117">
        <v>9</v>
      </c>
      <c r="B12" s="117">
        <v>300</v>
      </c>
      <c r="C12" s="117" t="s">
        <v>48</v>
      </c>
      <c r="D12" s="118">
        <v>2.08</v>
      </c>
      <c r="E12" s="118">
        <f t="shared" si="0"/>
        <v>624</v>
      </c>
      <c r="F12" s="118">
        <v>1.5</v>
      </c>
      <c r="G12" s="118">
        <f t="shared" si="1"/>
        <v>450</v>
      </c>
      <c r="H12" s="118">
        <v>1.47</v>
      </c>
      <c r="I12" s="118">
        <f t="shared" si="2"/>
        <v>441</v>
      </c>
      <c r="J12" s="118">
        <v>1.45</v>
      </c>
      <c r="K12" s="118">
        <f t="shared" si="3"/>
        <v>435</v>
      </c>
    </row>
    <row r="13" spans="1:11" ht="12">
      <c r="A13" s="117">
        <v>10</v>
      </c>
      <c r="B13" s="117">
        <v>500</v>
      </c>
      <c r="C13" s="117" t="s">
        <v>48</v>
      </c>
      <c r="D13" s="118">
        <v>2.08</v>
      </c>
      <c r="E13" s="118">
        <f t="shared" si="0"/>
        <v>1040</v>
      </c>
      <c r="F13" s="118">
        <v>1.5</v>
      </c>
      <c r="G13" s="118">
        <f t="shared" si="1"/>
        <v>750</v>
      </c>
      <c r="H13" s="118"/>
      <c r="I13" s="118">
        <f t="shared" si="2"/>
        <v>0</v>
      </c>
      <c r="J13" s="118">
        <v>1.48</v>
      </c>
      <c r="K13" s="118">
        <f t="shared" si="3"/>
        <v>740</v>
      </c>
    </row>
    <row r="14" spans="1:11" ht="12">
      <c r="A14" s="117">
        <v>11</v>
      </c>
      <c r="B14" s="117">
        <v>700</v>
      </c>
      <c r="C14" s="117" t="s">
        <v>48</v>
      </c>
      <c r="D14" s="118">
        <v>2.08</v>
      </c>
      <c r="E14" s="118">
        <f t="shared" si="0"/>
        <v>1456</v>
      </c>
      <c r="F14" s="118">
        <v>1.5</v>
      </c>
      <c r="G14" s="118">
        <f t="shared" si="1"/>
        <v>1050</v>
      </c>
      <c r="H14" s="118">
        <v>1.47</v>
      </c>
      <c r="I14" s="118">
        <f t="shared" si="2"/>
        <v>1029</v>
      </c>
      <c r="J14" s="118">
        <v>1.45</v>
      </c>
      <c r="K14" s="118">
        <f t="shared" si="3"/>
        <v>1015</v>
      </c>
    </row>
    <row r="15" spans="1:11" ht="12">
      <c r="A15" s="117">
        <v>12</v>
      </c>
      <c r="B15" s="117">
        <v>700</v>
      </c>
      <c r="C15" s="117" t="s">
        <v>48</v>
      </c>
      <c r="D15" s="118">
        <v>2.08</v>
      </c>
      <c r="E15" s="118">
        <f t="shared" si="0"/>
        <v>1456</v>
      </c>
      <c r="F15" s="118">
        <v>1.5</v>
      </c>
      <c r="G15" s="118">
        <f t="shared" si="1"/>
        <v>1050</v>
      </c>
      <c r="H15" s="118"/>
      <c r="I15" s="118">
        <f t="shared" si="2"/>
        <v>0</v>
      </c>
      <c r="J15" s="118">
        <v>1.48</v>
      </c>
      <c r="K15" s="118">
        <f t="shared" si="3"/>
        <v>1036</v>
      </c>
    </row>
    <row r="16" spans="1:11" ht="12">
      <c r="A16" s="117">
        <v>13</v>
      </c>
      <c r="B16" s="117">
        <v>700</v>
      </c>
      <c r="C16" s="117" t="s">
        <v>48</v>
      </c>
      <c r="D16" s="118">
        <v>2.08</v>
      </c>
      <c r="E16" s="118">
        <f t="shared" si="0"/>
        <v>1456</v>
      </c>
      <c r="F16" s="118">
        <v>1.5</v>
      </c>
      <c r="G16" s="118">
        <f t="shared" si="1"/>
        <v>1050</v>
      </c>
      <c r="H16" s="118">
        <v>1.47</v>
      </c>
      <c r="I16" s="118">
        <f t="shared" si="2"/>
        <v>1029</v>
      </c>
      <c r="J16" s="118">
        <v>1.47</v>
      </c>
      <c r="K16" s="118">
        <f t="shared" si="3"/>
        <v>1029</v>
      </c>
    </row>
    <row r="17" spans="1:11" ht="12">
      <c r="A17" s="117">
        <v>14</v>
      </c>
      <c r="B17" s="117">
        <v>500</v>
      </c>
      <c r="C17" s="117" t="s">
        <v>48</v>
      </c>
      <c r="D17" s="118">
        <v>2.9</v>
      </c>
      <c r="E17" s="118">
        <f t="shared" si="0"/>
        <v>1450</v>
      </c>
      <c r="F17" s="118">
        <v>1.5</v>
      </c>
      <c r="G17" s="118">
        <f t="shared" si="1"/>
        <v>750</v>
      </c>
      <c r="H17" s="118">
        <v>1.73</v>
      </c>
      <c r="I17" s="118">
        <f t="shared" si="2"/>
        <v>865</v>
      </c>
      <c r="J17" s="118">
        <v>1.65</v>
      </c>
      <c r="K17" s="118">
        <f t="shared" si="3"/>
        <v>825</v>
      </c>
    </row>
    <row r="18" spans="1:11" ht="12">
      <c r="A18" s="117">
        <v>15</v>
      </c>
      <c r="B18" s="117">
        <v>10</v>
      </c>
      <c r="C18" s="117" t="s">
        <v>48</v>
      </c>
      <c r="D18" s="118"/>
      <c r="E18" s="118">
        <f t="shared" si="0"/>
        <v>0</v>
      </c>
      <c r="F18" s="118"/>
      <c r="G18" s="118">
        <f t="shared" si="1"/>
        <v>0</v>
      </c>
      <c r="H18" s="118">
        <v>9</v>
      </c>
      <c r="I18" s="118">
        <f t="shared" si="2"/>
        <v>90</v>
      </c>
      <c r="J18" s="118">
        <v>8.9</v>
      </c>
      <c r="K18" s="118">
        <f t="shared" si="3"/>
        <v>89</v>
      </c>
    </row>
    <row r="19" spans="1:11" ht="12">
      <c r="A19" s="117">
        <v>16</v>
      </c>
      <c r="B19" s="117">
        <v>10</v>
      </c>
      <c r="C19" s="117" t="s">
        <v>48</v>
      </c>
      <c r="D19" s="118"/>
      <c r="E19" s="118">
        <f t="shared" si="0"/>
        <v>0</v>
      </c>
      <c r="F19" s="118"/>
      <c r="G19" s="118">
        <f t="shared" si="1"/>
        <v>0</v>
      </c>
      <c r="H19" s="118">
        <v>9</v>
      </c>
      <c r="I19" s="118">
        <f t="shared" si="2"/>
        <v>90</v>
      </c>
      <c r="J19" s="118">
        <v>8.9</v>
      </c>
      <c r="K19" s="118">
        <f t="shared" si="3"/>
        <v>89</v>
      </c>
    </row>
    <row r="20" spans="1:11" ht="12">
      <c r="A20" s="120"/>
      <c r="B20" s="120"/>
      <c r="C20" s="120"/>
      <c r="D20" s="121"/>
      <c r="E20" s="121">
        <f>SUM(E4:E19)</f>
        <v>9562</v>
      </c>
      <c r="F20" s="121"/>
      <c r="G20" s="121">
        <f>SUM(G4:G19)</f>
        <v>6600</v>
      </c>
      <c r="H20" s="121"/>
      <c r="I20" s="121">
        <f>SUM(I4:I19)</f>
        <v>4132</v>
      </c>
      <c r="J20" s="121"/>
      <c r="K20" s="181">
        <f>SUM(K4:K19)</f>
        <v>6717</v>
      </c>
    </row>
    <row r="21" spans="1:10" ht="12">
      <c r="A21" s="120"/>
      <c r="B21" s="120"/>
      <c r="C21" s="120"/>
      <c r="D21" s="121"/>
      <c r="E21" s="121"/>
      <c r="F21" s="121"/>
      <c r="G21" s="121"/>
      <c r="H21" s="121"/>
      <c r="I21" s="121"/>
      <c r="J21" s="121"/>
    </row>
    <row r="22" spans="1:8" ht="12">
      <c r="A22" s="124"/>
      <c r="B22" s="124"/>
      <c r="C22" s="124"/>
      <c r="D22" s="124"/>
      <c r="E22" s="124"/>
      <c r="F22" s="124"/>
      <c r="G22" s="124"/>
      <c r="H22" s="124"/>
    </row>
    <row r="23" s="124" customFormat="1" ht="12"/>
    <row r="24" s="124" customFormat="1" ht="12"/>
    <row r="25" s="124" customFormat="1" ht="12"/>
    <row r="26" s="124" customFormat="1" ht="12"/>
    <row r="27" s="124" customFormat="1" ht="12"/>
    <row r="28" s="124" customFormat="1" ht="12"/>
    <row r="29" s="124" customFormat="1" ht="12"/>
    <row r="30" s="124" customFormat="1" ht="12"/>
  </sheetData>
  <mergeCells count="4">
    <mergeCell ref="D2:E2"/>
    <mergeCell ref="F2:G2"/>
    <mergeCell ref="H2:I2"/>
    <mergeCell ref="J2:K2"/>
  </mergeCells>
  <printOptions/>
  <pageMargins left="0.57" right="0.3" top="1.84" bottom="1.15" header="0.83" footer="0.77"/>
  <pageSetup horizontalDpi="600" verticalDpi="600" orientation="landscape" paperSize="9" r:id="rId1"/>
  <headerFooter alignWithMargins="0">
    <oddHeader>&amp;C&amp;A</oddHeader>
    <oddFooter>&amp;CPágina &amp;P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N11"/>
  <sheetViews>
    <sheetView workbookViewId="0" topLeftCell="B1">
      <selection activeCell="J15" sqref="J15"/>
    </sheetView>
  </sheetViews>
  <sheetFormatPr defaultColWidth="9.140625" defaultRowHeight="12.75"/>
  <cols>
    <col min="1" max="1" width="5.421875" style="0" bestFit="1" customWidth="1"/>
    <col min="2" max="2" width="8.00390625" style="0" bestFit="1" customWidth="1"/>
    <col min="3" max="3" width="7.57421875" style="0" bestFit="1" customWidth="1"/>
    <col min="4" max="4" width="8.140625" style="0" bestFit="1" customWidth="1"/>
    <col min="5" max="5" width="7.57421875" style="0" bestFit="1" customWidth="1"/>
    <col min="6" max="6" width="8.140625" style="0" bestFit="1" customWidth="1"/>
    <col min="7" max="7" width="7.57421875" style="0" bestFit="1" customWidth="1"/>
    <col min="8" max="8" width="8.140625" style="0" bestFit="1" customWidth="1"/>
    <col min="9" max="9" width="7.57421875" style="0" bestFit="1" customWidth="1"/>
    <col min="10" max="10" width="8.140625" style="0" bestFit="1" customWidth="1"/>
    <col min="11" max="11" width="7.57421875" style="0" bestFit="1" customWidth="1"/>
    <col min="12" max="12" width="8.57421875" style="0" customWidth="1"/>
    <col min="13" max="13" width="7.57421875" style="0" bestFit="1" customWidth="1"/>
    <col min="14" max="14" width="8.140625" style="0" bestFit="1" customWidth="1"/>
  </cols>
  <sheetData>
    <row r="2" ht="13.5" thickBot="1"/>
    <row r="3" spans="3:14" ht="12.75">
      <c r="C3" s="228" t="s">
        <v>99</v>
      </c>
      <c r="D3" s="227"/>
      <c r="E3" s="227" t="s">
        <v>100</v>
      </c>
      <c r="F3" s="227"/>
      <c r="G3" s="227" t="s">
        <v>101</v>
      </c>
      <c r="H3" s="229"/>
      <c r="I3" s="228" t="s">
        <v>102</v>
      </c>
      <c r="J3" s="226"/>
      <c r="K3" s="225" t="s">
        <v>103</v>
      </c>
      <c r="L3" s="226"/>
      <c r="M3" s="227" t="s">
        <v>104</v>
      </c>
      <c r="N3" s="226"/>
    </row>
    <row r="4" spans="1:14" s="158" customFormat="1" ht="12.75">
      <c r="A4" s="78" t="s">
        <v>1</v>
      </c>
      <c r="B4" s="85" t="s">
        <v>85</v>
      </c>
      <c r="C4" s="78" t="s">
        <v>30</v>
      </c>
      <c r="D4" s="78" t="s">
        <v>31</v>
      </c>
      <c r="E4" s="78" t="s">
        <v>30</v>
      </c>
      <c r="F4" s="78" t="s">
        <v>31</v>
      </c>
      <c r="G4" s="78" t="s">
        <v>30</v>
      </c>
      <c r="H4" s="93" t="s">
        <v>31</v>
      </c>
      <c r="I4" s="162" t="s">
        <v>30</v>
      </c>
      <c r="J4" s="163" t="s">
        <v>31</v>
      </c>
      <c r="K4" s="160" t="s">
        <v>30</v>
      </c>
      <c r="L4" s="78" t="s">
        <v>31</v>
      </c>
      <c r="M4" s="78" t="s">
        <v>30</v>
      </c>
      <c r="N4" s="78" t="s">
        <v>31</v>
      </c>
    </row>
    <row r="5" spans="1:14" ht="12.75">
      <c r="A5" s="156">
        <v>1</v>
      </c>
      <c r="B5" s="156">
        <v>500</v>
      </c>
      <c r="C5" s="83">
        <v>0.6145</v>
      </c>
      <c r="D5" s="83">
        <f aca="true" t="shared" si="0" ref="D5:D10">C5*B5</f>
        <v>307.25</v>
      </c>
      <c r="E5" s="83">
        <v>1.65</v>
      </c>
      <c r="F5" s="83">
        <f aca="true" t="shared" si="1" ref="F5:F10">E5*B5</f>
        <v>825</v>
      </c>
      <c r="G5" s="84"/>
      <c r="H5" s="159">
        <f aca="true" t="shared" si="2" ref="H5:H10">G5*B5</f>
        <v>0</v>
      </c>
      <c r="I5" s="164">
        <v>0.32</v>
      </c>
      <c r="J5" s="165">
        <f aca="true" t="shared" si="3" ref="J5:J10">I5*B5</f>
        <v>160</v>
      </c>
      <c r="K5" s="147"/>
      <c r="L5" s="157">
        <f aca="true" t="shared" si="4" ref="L5:L10">K5*B5</f>
        <v>0</v>
      </c>
      <c r="M5" s="83"/>
      <c r="N5" s="83"/>
    </row>
    <row r="6" spans="1:14" ht="12.75">
      <c r="A6" s="156">
        <v>2</v>
      </c>
      <c r="B6" s="156">
        <v>500</v>
      </c>
      <c r="C6" s="83">
        <v>0.6145</v>
      </c>
      <c r="D6" s="83">
        <f t="shared" si="0"/>
        <v>307.25</v>
      </c>
      <c r="E6" s="83">
        <v>1.65</v>
      </c>
      <c r="F6" s="83">
        <f t="shared" si="1"/>
        <v>825</v>
      </c>
      <c r="G6" s="83"/>
      <c r="H6" s="159">
        <f t="shared" si="2"/>
        <v>0</v>
      </c>
      <c r="I6" s="164">
        <v>0.32</v>
      </c>
      <c r="J6" s="165">
        <f t="shared" si="3"/>
        <v>160</v>
      </c>
      <c r="K6" s="161"/>
      <c r="L6" s="157">
        <f t="shared" si="4"/>
        <v>0</v>
      </c>
      <c r="M6" s="83"/>
      <c r="N6" s="83"/>
    </row>
    <row r="7" spans="1:14" ht="12.75">
      <c r="A7" s="156">
        <v>3</v>
      </c>
      <c r="B7" s="156">
        <v>500</v>
      </c>
      <c r="C7" s="83">
        <v>0.6145</v>
      </c>
      <c r="D7" s="83">
        <f t="shared" si="0"/>
        <v>307.25</v>
      </c>
      <c r="E7" s="83">
        <v>1.65</v>
      </c>
      <c r="F7" s="83">
        <f t="shared" si="1"/>
        <v>825</v>
      </c>
      <c r="G7" s="83"/>
      <c r="H7" s="159">
        <f t="shared" si="2"/>
        <v>0</v>
      </c>
      <c r="I7" s="164">
        <v>0.32</v>
      </c>
      <c r="J7" s="165">
        <f t="shared" si="3"/>
        <v>160</v>
      </c>
      <c r="K7" s="161"/>
      <c r="L7" s="157">
        <f t="shared" si="4"/>
        <v>0</v>
      </c>
      <c r="M7" s="83"/>
      <c r="N7" s="83"/>
    </row>
    <row r="8" spans="1:14" ht="12.75">
      <c r="A8" s="156">
        <v>4</v>
      </c>
      <c r="B8" s="156">
        <v>500</v>
      </c>
      <c r="C8" s="83">
        <v>0.6145</v>
      </c>
      <c r="D8" s="83">
        <f t="shared" si="0"/>
        <v>307.25</v>
      </c>
      <c r="E8" s="83">
        <v>1.65</v>
      </c>
      <c r="F8" s="83">
        <f t="shared" si="1"/>
        <v>825</v>
      </c>
      <c r="G8" s="83"/>
      <c r="H8" s="159">
        <f t="shared" si="2"/>
        <v>0</v>
      </c>
      <c r="I8" s="164">
        <v>0.32</v>
      </c>
      <c r="J8" s="165">
        <f t="shared" si="3"/>
        <v>160</v>
      </c>
      <c r="K8" s="161"/>
      <c r="L8" s="157">
        <f t="shared" si="4"/>
        <v>0</v>
      </c>
      <c r="M8" s="83"/>
      <c r="N8" s="83"/>
    </row>
    <row r="9" spans="1:14" ht="12.75">
      <c r="A9" s="156">
        <v>5</v>
      </c>
      <c r="B9" s="156">
        <v>3500</v>
      </c>
      <c r="C9" s="83">
        <v>0.690286</v>
      </c>
      <c r="D9" s="83">
        <f t="shared" si="0"/>
        <v>2416.0009999999997</v>
      </c>
      <c r="E9" s="83">
        <v>0.85</v>
      </c>
      <c r="F9" s="83">
        <f t="shared" si="1"/>
        <v>2975</v>
      </c>
      <c r="G9" s="83">
        <v>1.24</v>
      </c>
      <c r="H9" s="159">
        <f t="shared" si="2"/>
        <v>4340</v>
      </c>
      <c r="I9" s="164">
        <v>0.46</v>
      </c>
      <c r="J9" s="165">
        <f t="shared" si="3"/>
        <v>1610</v>
      </c>
      <c r="K9" s="161">
        <v>1.78</v>
      </c>
      <c r="L9" s="157">
        <f t="shared" si="4"/>
        <v>6230</v>
      </c>
      <c r="M9" s="83">
        <v>0.69</v>
      </c>
      <c r="N9" s="83">
        <f>M9*B9</f>
        <v>2415</v>
      </c>
    </row>
    <row r="10" spans="1:14" ht="13.5" thickBot="1">
      <c r="A10" s="166">
        <v>6</v>
      </c>
      <c r="B10" s="166">
        <v>2000</v>
      </c>
      <c r="C10" s="167">
        <v>0.705</v>
      </c>
      <c r="D10" s="167">
        <f t="shared" si="0"/>
        <v>1410</v>
      </c>
      <c r="E10" s="167">
        <v>0.85</v>
      </c>
      <c r="F10" s="167">
        <f t="shared" si="1"/>
        <v>1700</v>
      </c>
      <c r="G10" s="167">
        <v>1.2</v>
      </c>
      <c r="H10" s="168">
        <f t="shared" si="2"/>
        <v>2400</v>
      </c>
      <c r="I10" s="169">
        <v>0.49</v>
      </c>
      <c r="J10" s="170">
        <f t="shared" si="3"/>
        <v>980</v>
      </c>
      <c r="K10" s="171">
        <v>1.78</v>
      </c>
      <c r="L10" s="172">
        <f t="shared" si="4"/>
        <v>3560</v>
      </c>
      <c r="M10" s="167">
        <v>0.84</v>
      </c>
      <c r="N10" s="167">
        <f>M10*B10</f>
        <v>1680</v>
      </c>
    </row>
    <row r="11" spans="1:14" ht="13.5" thickBot="1">
      <c r="A11" s="173"/>
      <c r="B11" s="151"/>
      <c r="C11" s="151"/>
      <c r="D11" s="174">
        <f>SUM(D5:D10)</f>
        <v>5055.001</v>
      </c>
      <c r="E11" s="151"/>
      <c r="F11" s="174">
        <f>SUM(F5:F10)</f>
        <v>7975</v>
      </c>
      <c r="G11" s="151"/>
      <c r="H11" s="174">
        <f>SUM(H5:H10)</f>
        <v>6740</v>
      </c>
      <c r="I11" s="173"/>
      <c r="J11" s="176">
        <f>SUM(J5:J10)</f>
        <v>3230</v>
      </c>
      <c r="K11" s="151"/>
      <c r="L11" s="174">
        <f>SUM(L5:L10)</f>
        <v>9790</v>
      </c>
      <c r="M11" s="151"/>
      <c r="N11" s="175">
        <f>SUM(N9:N10)</f>
        <v>4095</v>
      </c>
    </row>
  </sheetData>
  <mergeCells count="6">
    <mergeCell ref="K3:L3"/>
    <mergeCell ref="M3:N3"/>
    <mergeCell ref="C3:D3"/>
    <mergeCell ref="E3:F3"/>
    <mergeCell ref="G3:H3"/>
    <mergeCell ref="I3:J3"/>
  </mergeCells>
  <printOptions/>
  <pageMargins left="1.17" right="0.75" top="1.89" bottom="3.8" header="0.95" footer="1.22"/>
  <pageSetup horizontalDpi="600" verticalDpi="600" orientation="landscape" r:id="rId1"/>
  <headerFooter alignWithMargins="0">
    <oddHeader>&amp;C&amp;A</oddHeader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1"/>
  <sheetViews>
    <sheetView workbookViewId="0" topLeftCell="A3">
      <selection activeCell="H17" sqref="H17"/>
    </sheetView>
  </sheetViews>
  <sheetFormatPr defaultColWidth="9.140625" defaultRowHeight="12.75"/>
  <cols>
    <col min="1" max="1" width="9.8515625" style="203" customWidth="1"/>
    <col min="2" max="3" width="9.140625" style="203" customWidth="1"/>
    <col min="4" max="4" width="9.8515625" style="203" customWidth="1"/>
    <col min="5" max="5" width="9.140625" style="203" customWidth="1"/>
    <col min="6" max="6" width="10.28125" style="203" customWidth="1"/>
    <col min="7" max="7" width="9.140625" style="203" customWidth="1"/>
    <col min="8" max="8" width="10.00390625" style="203" customWidth="1"/>
    <col min="9" max="15" width="9.140625" style="203" customWidth="1"/>
    <col min="16" max="16" width="11.57421875" style="203" customWidth="1"/>
    <col min="17" max="16384" width="9.140625" style="203" customWidth="1"/>
  </cols>
  <sheetData>
    <row r="2" ht="13.5" thickBot="1"/>
    <row r="3" spans="3:16" ht="13.5" thickBot="1">
      <c r="C3" s="230" t="s">
        <v>14</v>
      </c>
      <c r="D3" s="230"/>
      <c r="E3" s="230" t="s">
        <v>15</v>
      </c>
      <c r="F3" s="230"/>
      <c r="G3" s="230" t="s">
        <v>19</v>
      </c>
      <c r="H3" s="230"/>
      <c r="I3" s="230" t="s">
        <v>25</v>
      </c>
      <c r="J3" s="230"/>
      <c r="K3" s="230" t="s">
        <v>88</v>
      </c>
      <c r="L3" s="230"/>
      <c r="M3" s="230" t="s">
        <v>89</v>
      </c>
      <c r="N3" s="230"/>
      <c r="O3" s="230" t="s">
        <v>16</v>
      </c>
      <c r="P3" s="231"/>
    </row>
    <row r="4" spans="1:16" ht="13.5" thickBot="1">
      <c r="A4" s="192" t="s">
        <v>1</v>
      </c>
      <c r="B4" s="193" t="s">
        <v>85</v>
      </c>
      <c r="C4" s="208" t="s">
        <v>30</v>
      </c>
      <c r="D4" s="208" t="s">
        <v>31</v>
      </c>
      <c r="E4" s="208" t="s">
        <v>30</v>
      </c>
      <c r="F4" s="208" t="s">
        <v>31</v>
      </c>
      <c r="G4" s="208" t="s">
        <v>30</v>
      </c>
      <c r="H4" s="208" t="s">
        <v>31</v>
      </c>
      <c r="I4" s="208" t="s">
        <v>30</v>
      </c>
      <c r="J4" s="208" t="s">
        <v>31</v>
      </c>
      <c r="K4" s="208" t="s">
        <v>30</v>
      </c>
      <c r="L4" s="208" t="s">
        <v>31</v>
      </c>
      <c r="M4" s="208" t="s">
        <v>30</v>
      </c>
      <c r="N4" s="208" t="s">
        <v>31</v>
      </c>
      <c r="O4" s="208" t="s">
        <v>30</v>
      </c>
      <c r="P4" s="209" t="s">
        <v>31</v>
      </c>
    </row>
    <row r="5" spans="1:16" ht="12.75">
      <c r="A5" s="194">
        <v>1</v>
      </c>
      <c r="B5" s="194">
        <v>2</v>
      </c>
      <c r="C5" s="195">
        <v>25198</v>
      </c>
      <c r="D5" s="195">
        <f>C5*B5</f>
        <v>50396</v>
      </c>
      <c r="E5" s="195">
        <v>25139</v>
      </c>
      <c r="F5" s="195">
        <f>E5*B5</f>
        <v>50278</v>
      </c>
      <c r="G5" s="195"/>
      <c r="H5" s="195">
        <f>G5*B5</f>
        <v>0</v>
      </c>
      <c r="I5" s="195"/>
      <c r="J5" s="195">
        <f>I5*B5</f>
        <v>0</v>
      </c>
      <c r="K5" s="195"/>
      <c r="L5" s="195">
        <f>K5*B5</f>
        <v>0</v>
      </c>
      <c r="M5" s="195"/>
      <c r="N5" s="195">
        <f>M5*B5</f>
        <v>0</v>
      </c>
      <c r="O5" s="195">
        <f>AVERAGE(C5,E5,G5,I5,K5,M5)</f>
        <v>25168.5</v>
      </c>
      <c r="P5" s="195">
        <f>O5*B5</f>
        <v>50337</v>
      </c>
    </row>
    <row r="6" spans="1:16" ht="12.75">
      <c r="A6" s="156">
        <v>2</v>
      </c>
      <c r="B6" s="156">
        <v>35</v>
      </c>
      <c r="C6" s="157">
        <v>6878</v>
      </c>
      <c r="D6" s="157">
        <f>C6*B6</f>
        <v>240730</v>
      </c>
      <c r="E6" s="157">
        <v>6451</v>
      </c>
      <c r="F6" s="157">
        <f>E6*B6</f>
        <v>225785</v>
      </c>
      <c r="G6" s="157">
        <v>5320</v>
      </c>
      <c r="H6" s="157">
        <f>G6*B6</f>
        <v>186200</v>
      </c>
      <c r="I6" s="157"/>
      <c r="J6" s="157">
        <f>I6*B6</f>
        <v>0</v>
      </c>
      <c r="K6" s="157"/>
      <c r="L6" s="157">
        <f>K6*B6</f>
        <v>0</v>
      </c>
      <c r="M6" s="157"/>
      <c r="N6" s="157">
        <f>M6*B6</f>
        <v>0</v>
      </c>
      <c r="O6" s="195">
        <f>AVERAGE(C6,E6,G6,I6,K6,M6)</f>
        <v>6216.333333333333</v>
      </c>
      <c r="P6" s="157">
        <f>O6*B6</f>
        <v>217571.66666666666</v>
      </c>
    </row>
    <row r="7" spans="1:16" ht="12.75">
      <c r="A7" s="156">
        <v>3</v>
      </c>
      <c r="B7" s="156">
        <v>2</v>
      </c>
      <c r="C7" s="157">
        <v>4209.55</v>
      </c>
      <c r="D7" s="157">
        <f>C7*B7</f>
        <v>8419.1</v>
      </c>
      <c r="E7" s="157"/>
      <c r="F7" s="157">
        <f>E7*B7</f>
        <v>0</v>
      </c>
      <c r="G7" s="157"/>
      <c r="H7" s="157">
        <f>G7*B7</f>
        <v>0</v>
      </c>
      <c r="I7" s="157"/>
      <c r="J7" s="157">
        <f>I7*B7</f>
        <v>0</v>
      </c>
      <c r="K7" s="157">
        <v>5958</v>
      </c>
      <c r="L7" s="157">
        <f>K7*B7</f>
        <v>11916</v>
      </c>
      <c r="M7" s="157"/>
      <c r="N7" s="157">
        <f>M7*B7</f>
        <v>0</v>
      </c>
      <c r="O7" s="195">
        <f>AVERAGE(C7,E7,G7,I7,K7,M7)</f>
        <v>5083.775</v>
      </c>
      <c r="P7" s="157">
        <f>O7*B7</f>
        <v>10167.55</v>
      </c>
    </row>
    <row r="8" spans="1:16" ht="12.75">
      <c r="A8" s="156">
        <v>4</v>
      </c>
      <c r="B8" s="156">
        <v>50</v>
      </c>
      <c r="C8" s="157"/>
      <c r="D8" s="157">
        <f>C8*B8</f>
        <v>0</v>
      </c>
      <c r="E8" s="157"/>
      <c r="F8" s="157">
        <f>E8*B8</f>
        <v>0</v>
      </c>
      <c r="G8" s="157"/>
      <c r="H8" s="157">
        <f>G8*B8</f>
        <v>0</v>
      </c>
      <c r="I8" s="157">
        <v>53.2</v>
      </c>
      <c r="J8" s="157">
        <f>I8*B8</f>
        <v>2660</v>
      </c>
      <c r="K8" s="157">
        <v>105</v>
      </c>
      <c r="L8" s="157">
        <f>K8*B8</f>
        <v>5250</v>
      </c>
      <c r="M8" s="157">
        <v>73.1</v>
      </c>
      <c r="N8" s="157">
        <f>M8*B8</f>
        <v>3654.9999999999995</v>
      </c>
      <c r="O8" s="195">
        <f>AVERAGE(C8,E8,G8,I8,K8,M8)</f>
        <v>77.1</v>
      </c>
      <c r="P8" s="157">
        <f>O8*B8</f>
        <v>3854.9999999999995</v>
      </c>
    </row>
    <row r="9" spans="1:16" ht="12.75">
      <c r="A9" s="156">
        <v>5</v>
      </c>
      <c r="B9" s="156">
        <v>130</v>
      </c>
      <c r="C9" s="157">
        <v>326.55</v>
      </c>
      <c r="D9" s="157">
        <f>C9*B9</f>
        <v>42451.5</v>
      </c>
      <c r="E9" s="157">
        <v>328</v>
      </c>
      <c r="F9" s="157">
        <f>E9*B9</f>
        <v>42640</v>
      </c>
      <c r="G9" s="157"/>
      <c r="H9" s="157">
        <f>G9*B9</f>
        <v>0</v>
      </c>
      <c r="I9" s="157"/>
      <c r="J9" s="157">
        <f>I9*B9</f>
        <v>0</v>
      </c>
      <c r="K9" s="157"/>
      <c r="L9" s="157">
        <f>K9*B9</f>
        <v>0</v>
      </c>
      <c r="M9" s="157"/>
      <c r="N9" s="157">
        <f>M9*B9</f>
        <v>0</v>
      </c>
      <c r="O9" s="195">
        <f>AVERAGE(C9,E9,G9,I9,K9,M9)</f>
        <v>327.275</v>
      </c>
      <c r="P9" s="157">
        <f>O9*B9</f>
        <v>42545.75</v>
      </c>
    </row>
    <row r="10" spans="15:16" ht="12.75">
      <c r="O10" s="204" t="s">
        <v>64</v>
      </c>
      <c r="P10" s="202">
        <f>SUM(P5:P9)</f>
        <v>324476.9666666666</v>
      </c>
    </row>
    <row r="13" spans="1:6" ht="12.75">
      <c r="A13" s="196" t="s">
        <v>122</v>
      </c>
      <c r="B13" s="197" t="s">
        <v>129</v>
      </c>
      <c r="C13" s="197"/>
      <c r="D13" s="197"/>
      <c r="E13" s="197"/>
      <c r="F13" s="198"/>
    </row>
    <row r="14" spans="1:6" ht="12.75">
      <c r="A14" s="199"/>
      <c r="B14" s="200" t="s">
        <v>125</v>
      </c>
      <c r="C14" s="200"/>
      <c r="D14" s="200"/>
      <c r="E14" s="200"/>
      <c r="F14" s="201"/>
    </row>
    <row r="15" spans="1:6" ht="12.75">
      <c r="A15" s="196" t="s">
        <v>112</v>
      </c>
      <c r="B15" s="197" t="s">
        <v>130</v>
      </c>
      <c r="C15" s="197"/>
      <c r="D15" s="197"/>
      <c r="E15" s="197"/>
      <c r="F15" s="198"/>
    </row>
    <row r="16" spans="1:6" ht="12.75">
      <c r="A16" s="199"/>
      <c r="B16" s="200" t="s">
        <v>125</v>
      </c>
      <c r="C16" s="200"/>
      <c r="D16" s="200"/>
      <c r="E16" s="200"/>
      <c r="F16" s="201"/>
    </row>
    <row r="17" spans="1:6" ht="12.75">
      <c r="A17" s="205" t="s">
        <v>131</v>
      </c>
      <c r="B17" s="206" t="s">
        <v>125</v>
      </c>
      <c r="C17" s="206"/>
      <c r="D17" s="206"/>
      <c r="E17" s="206"/>
      <c r="F17" s="207"/>
    </row>
    <row r="18" spans="1:6" ht="12.75">
      <c r="A18" s="199" t="s">
        <v>123</v>
      </c>
      <c r="B18" s="200"/>
      <c r="C18" s="200"/>
      <c r="D18" s="200"/>
      <c r="E18" s="200"/>
      <c r="F18" s="201"/>
    </row>
    <row r="19" spans="1:6" ht="12.75">
      <c r="A19" s="196" t="s">
        <v>127</v>
      </c>
      <c r="B19" s="197" t="s">
        <v>126</v>
      </c>
      <c r="C19" s="197"/>
      <c r="D19" s="197"/>
      <c r="E19" s="197"/>
      <c r="F19" s="198"/>
    </row>
    <row r="20" spans="1:6" ht="12.75">
      <c r="A20" s="199"/>
      <c r="B20" s="200" t="s">
        <v>128</v>
      </c>
      <c r="C20" s="200"/>
      <c r="D20" s="201"/>
      <c r="E20" s="200"/>
      <c r="F20" s="201"/>
    </row>
    <row r="21" spans="1:6" ht="12.75">
      <c r="A21" s="205" t="s">
        <v>124</v>
      </c>
      <c r="B21" s="206"/>
      <c r="C21" s="206"/>
      <c r="D21" s="207"/>
      <c r="E21" s="206"/>
      <c r="F21" s="207"/>
    </row>
  </sheetData>
  <mergeCells count="7">
    <mergeCell ref="M3:N3"/>
    <mergeCell ref="O3:P3"/>
    <mergeCell ref="E3:F3"/>
    <mergeCell ref="C3:D3"/>
    <mergeCell ref="G3:H3"/>
    <mergeCell ref="I3:J3"/>
    <mergeCell ref="K3:L3"/>
  </mergeCells>
  <printOptions/>
  <pageMargins left="1.17" right="0.75" top="1.99" bottom="3.1" header="1.16" footer="0.62"/>
  <pageSetup fitToHeight="1" fitToWidth="1" horizontalDpi="600" verticalDpi="600" orientation="landscape" paperSize="9" scale="83" r:id="rId1"/>
  <headerFooter alignWithMargins="0">
    <oddHeader>&amp;C&amp;"Arial,Negrito"&amp;12PLANILHA DE CUSTO: EQUIPAMENTOS DE INFORMÁTICA</oddHeader>
    <oddFooter>&amp;Ctabelaclassificação.xls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"/>
  <sheetViews>
    <sheetView workbookViewId="0" topLeftCell="A1">
      <selection activeCell="K4" sqref="K4"/>
    </sheetView>
  </sheetViews>
  <sheetFormatPr defaultColWidth="9.140625" defaultRowHeight="12.75"/>
  <cols>
    <col min="1" max="1" width="10.57421875" style="142" bestFit="1" customWidth="1"/>
    <col min="2" max="2" width="9.7109375" style="143" customWidth="1"/>
    <col min="3" max="6" width="8.140625" style="142" customWidth="1"/>
    <col min="7" max="7" width="8.57421875" style="142" bestFit="1" customWidth="1"/>
    <col min="8" max="8" width="9.421875" style="142" customWidth="1"/>
    <col min="9" max="16384" width="9.140625" style="142" customWidth="1"/>
  </cols>
  <sheetData>
    <row r="1" ht="13.5" thickBot="1"/>
    <row r="2" spans="1:8" ht="13.5" thickBot="1">
      <c r="A2" s="234"/>
      <c r="B2" s="235"/>
      <c r="C2" s="232" t="s">
        <v>14</v>
      </c>
      <c r="D2" s="233"/>
      <c r="E2" s="237" t="s">
        <v>15</v>
      </c>
      <c r="F2" s="237"/>
      <c r="G2" s="236" t="s">
        <v>16</v>
      </c>
      <c r="H2" s="236"/>
    </row>
    <row r="3" spans="1:8" ht="13.5" thickBot="1">
      <c r="A3" s="189" t="s">
        <v>1</v>
      </c>
      <c r="B3" s="189" t="s">
        <v>85</v>
      </c>
      <c r="C3" s="189" t="s">
        <v>86</v>
      </c>
      <c r="D3" s="189" t="s">
        <v>87</v>
      </c>
      <c r="E3" s="189" t="s">
        <v>86</v>
      </c>
      <c r="F3" s="189" t="s">
        <v>87</v>
      </c>
      <c r="G3" s="189" t="s">
        <v>86</v>
      </c>
      <c r="H3" s="189" t="s">
        <v>87</v>
      </c>
    </row>
    <row r="4" spans="1:8" ht="13.5" thickBot="1">
      <c r="A4" s="188">
        <v>1</v>
      </c>
      <c r="B4" s="188">
        <v>5</v>
      </c>
      <c r="C4" s="190">
        <v>780</v>
      </c>
      <c r="D4" s="190">
        <f>C4*B4</f>
        <v>3900</v>
      </c>
      <c r="E4" s="190">
        <v>741.74</v>
      </c>
      <c r="F4" s="190">
        <f>E4*B4</f>
        <v>3708.7</v>
      </c>
      <c r="G4" s="191">
        <f>AVERAGE(C4+E4)/2</f>
        <v>760.87</v>
      </c>
      <c r="H4" s="191">
        <f>G4*B4</f>
        <v>3804.35</v>
      </c>
    </row>
    <row r="5" spans="1:8" ht="13.5" thickBot="1">
      <c r="A5" s="188">
        <v>2</v>
      </c>
      <c r="B5" s="188">
        <v>2</v>
      </c>
      <c r="C5" s="190">
        <v>1810</v>
      </c>
      <c r="D5" s="190">
        <f>C5*B5</f>
        <v>3620</v>
      </c>
      <c r="E5" s="190">
        <v>2066.54</v>
      </c>
      <c r="F5" s="190">
        <f>E5*B5</f>
        <v>4133.08</v>
      </c>
      <c r="G5" s="191">
        <f>AVERAGE(C5+E5)/2</f>
        <v>1938.27</v>
      </c>
      <c r="H5" s="191">
        <f>G5*B5</f>
        <v>3876.54</v>
      </c>
    </row>
    <row r="6" spans="1:8" ht="13.5" thickBot="1">
      <c r="A6" s="188">
        <v>3</v>
      </c>
      <c r="B6" s="188">
        <v>2</v>
      </c>
      <c r="C6" s="190">
        <v>1460</v>
      </c>
      <c r="D6" s="190">
        <f>C6*B6</f>
        <v>2920</v>
      </c>
      <c r="E6" s="190">
        <v>1628.39</v>
      </c>
      <c r="F6" s="190">
        <f>E6*B6</f>
        <v>3256.78</v>
      </c>
      <c r="G6" s="191">
        <f>AVERAGE(C6+E6)/2</f>
        <v>1544.1950000000002</v>
      </c>
      <c r="H6" s="191">
        <f>G6*B6</f>
        <v>3088.3900000000003</v>
      </c>
    </row>
    <row r="7" spans="1:8" ht="13.5" thickBot="1">
      <c r="A7" s="241" t="s">
        <v>64</v>
      </c>
      <c r="B7" s="242"/>
      <c r="C7" s="242"/>
      <c r="D7" s="242"/>
      <c r="E7" s="242"/>
      <c r="F7" s="242"/>
      <c r="G7" s="242"/>
      <c r="H7" s="191">
        <f>SUM(H4:H6)</f>
        <v>10769.279999999999</v>
      </c>
    </row>
    <row r="8" spans="1:2" ht="13.5" thickBot="1">
      <c r="A8" s="183"/>
      <c r="B8" s="182"/>
    </row>
    <row r="9" spans="1:8" ht="13.5" thickBot="1">
      <c r="A9" s="187" t="s">
        <v>122</v>
      </c>
      <c r="B9" s="238" t="s">
        <v>113</v>
      </c>
      <c r="C9" s="238"/>
      <c r="D9" s="238"/>
      <c r="E9" s="238"/>
      <c r="F9" s="238"/>
      <c r="G9" s="238"/>
      <c r="H9" s="238"/>
    </row>
    <row r="10" spans="1:8" ht="13.5" thickBot="1">
      <c r="A10" s="187" t="s">
        <v>112</v>
      </c>
      <c r="B10" s="238" t="s">
        <v>114</v>
      </c>
      <c r="C10" s="238"/>
      <c r="D10" s="238"/>
      <c r="E10" s="238"/>
      <c r="F10" s="238"/>
      <c r="G10" s="238"/>
      <c r="H10" s="238"/>
    </row>
    <row r="11" spans="1:15" ht="12.75">
      <c r="A11" s="184"/>
      <c r="I11" s="239"/>
      <c r="J11" s="240"/>
      <c r="K11" s="240"/>
      <c r="L11" s="240"/>
      <c r="M11" s="240"/>
      <c r="N11" s="240"/>
      <c r="O11" s="240"/>
    </row>
  </sheetData>
  <mergeCells count="8">
    <mergeCell ref="B9:H9"/>
    <mergeCell ref="B10:H10"/>
    <mergeCell ref="I11:O11"/>
    <mergeCell ref="A7:G7"/>
    <mergeCell ref="C2:D2"/>
    <mergeCell ref="A2:B2"/>
    <mergeCell ref="G2:H2"/>
    <mergeCell ref="E2:F2"/>
  </mergeCells>
  <printOptions horizontalCentered="1" verticalCentered="1"/>
  <pageMargins left="1.1811023622047245" right="1.1811023622047245" top="1.1811023622047245" bottom="2.13" header="1.1023622047244095" footer="1.062992125984252"/>
  <pageSetup fitToHeight="1" fitToWidth="1" horizontalDpi="600" verticalDpi="600" orientation="portrait" paperSize="9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E10"/>
  <sheetViews>
    <sheetView workbookViewId="0" topLeftCell="A1">
      <selection activeCell="B7" sqref="B7"/>
    </sheetView>
  </sheetViews>
  <sheetFormatPr defaultColWidth="9.140625" defaultRowHeight="12.75"/>
  <cols>
    <col min="1" max="1" width="14.00390625" style="0" customWidth="1"/>
    <col min="2" max="2" width="16.57421875" style="0" customWidth="1"/>
    <col min="3" max="3" width="19.421875" style="0" customWidth="1"/>
    <col min="4" max="4" width="17.57421875" style="0" customWidth="1"/>
    <col min="5" max="5" width="13.57421875" style="0" customWidth="1"/>
  </cols>
  <sheetData>
    <row r="2" spans="2:5" ht="12.75">
      <c r="B2" s="141" t="s">
        <v>80</v>
      </c>
      <c r="C2" s="141" t="s">
        <v>81</v>
      </c>
      <c r="D2" s="141" t="s">
        <v>82</v>
      </c>
      <c r="E2" s="177" t="s">
        <v>105</v>
      </c>
    </row>
    <row r="3" spans="1:5" ht="12.75">
      <c r="A3" s="141" t="s">
        <v>14</v>
      </c>
      <c r="B3" s="83">
        <v>110</v>
      </c>
      <c r="C3" s="83">
        <v>660</v>
      </c>
      <c r="D3" s="83">
        <v>1900</v>
      </c>
      <c r="E3" s="157">
        <v>0.3</v>
      </c>
    </row>
    <row r="4" spans="1:5" ht="12.75">
      <c r="A4" s="141" t="s">
        <v>15</v>
      </c>
      <c r="B4" s="83">
        <v>193.2</v>
      </c>
      <c r="C4" s="83">
        <v>1173.06</v>
      </c>
      <c r="D4" s="83">
        <v>2694.07</v>
      </c>
      <c r="E4" s="157">
        <v>0.57</v>
      </c>
    </row>
    <row r="5" spans="1:5" ht="12.75">
      <c r="A5" s="141" t="s">
        <v>16</v>
      </c>
      <c r="B5" s="84">
        <f>(B3+B4)/2</f>
        <v>151.6</v>
      </c>
      <c r="C5" s="84">
        <f>(C3+C4)/2</f>
        <v>916.53</v>
      </c>
      <c r="D5" s="84">
        <f>(D3+D4)/2</f>
        <v>2297.035</v>
      </c>
      <c r="E5" s="84">
        <f>(E3+E4)/2</f>
        <v>0.43499999999999994</v>
      </c>
    </row>
    <row r="9" spans="1:3" ht="12.75">
      <c r="A9" s="59" t="s">
        <v>83</v>
      </c>
      <c r="B9" s="80"/>
      <c r="C9" s="61"/>
    </row>
    <row r="10" spans="1:3" ht="12.75">
      <c r="A10" s="81" t="s">
        <v>84</v>
      </c>
      <c r="B10" s="75"/>
      <c r="C10" s="77"/>
    </row>
  </sheetData>
  <printOptions/>
  <pageMargins left="1.2" right="0.75" top="3.33" bottom="1.43" header="1.2" footer="0.94"/>
  <pageSetup horizontalDpi="600" verticalDpi="600" orientation="portrait" paperSize="9" r:id="rId1"/>
  <headerFooter alignWithMargins="0">
    <oddHeader>&amp;C&amp;A</oddHeader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F9" sqref="F9"/>
    </sheetView>
  </sheetViews>
  <sheetFormatPr defaultColWidth="9.140625" defaultRowHeight="12.75"/>
  <cols>
    <col min="2" max="4" width="14.28125" style="0" customWidth="1"/>
  </cols>
  <sheetData>
    <row r="2" ht="13.5" thickBot="1"/>
    <row r="3" spans="1:4" ht="13.5" thickBot="1">
      <c r="A3" s="137" t="s">
        <v>1</v>
      </c>
      <c r="B3" s="144" t="s">
        <v>14</v>
      </c>
      <c r="C3" s="138" t="s">
        <v>15</v>
      </c>
      <c r="D3" s="139" t="s">
        <v>16</v>
      </c>
    </row>
    <row r="4" spans="1:4" ht="12.75">
      <c r="A4" s="79">
        <v>1</v>
      </c>
      <c r="B4" s="155">
        <v>75</v>
      </c>
      <c r="C4" s="91">
        <v>90</v>
      </c>
      <c r="D4" s="91">
        <f>AVERAGE(B4:C4)</f>
        <v>82.5</v>
      </c>
    </row>
    <row r="5" spans="1:4" ht="12.75">
      <c r="A5" s="78">
        <v>2</v>
      </c>
      <c r="B5" s="147">
        <v>145</v>
      </c>
      <c r="C5" s="84">
        <v>150</v>
      </c>
      <c r="D5" s="84">
        <f>AVERAGE(B5:C5)</f>
        <v>147.5</v>
      </c>
    </row>
    <row r="6" spans="2:4" ht="12.75">
      <c r="B6" s="154"/>
      <c r="C6" s="154"/>
      <c r="D6" s="154"/>
    </row>
    <row r="7" spans="2:4" ht="12.75">
      <c r="B7" s="154"/>
      <c r="C7" s="154"/>
      <c r="D7" s="154"/>
    </row>
    <row r="8" spans="2:4" ht="12.75">
      <c r="B8" s="154"/>
      <c r="C8" s="154"/>
      <c r="D8" s="154"/>
    </row>
    <row r="9" spans="1:3" ht="12.75">
      <c r="A9" s="25"/>
      <c r="B9" s="25"/>
      <c r="C9" s="25"/>
    </row>
    <row r="10" spans="1:4" ht="12.75">
      <c r="A10" s="25"/>
      <c r="B10" s="59" t="s">
        <v>97</v>
      </c>
      <c r="C10" s="80"/>
      <c r="D10" s="61"/>
    </row>
    <row r="11" spans="1:4" ht="12.75">
      <c r="A11" s="25"/>
      <c r="B11" s="81" t="s">
        <v>98</v>
      </c>
      <c r="C11" s="75"/>
      <c r="D11" s="77"/>
    </row>
  </sheetData>
  <printOptions/>
  <pageMargins left="0.75" right="0.75" top="3.33" bottom="3.69" header="1.55" footer="1.45"/>
  <pageSetup horizontalDpi="600" verticalDpi="600" orientation="portrait" paperSize="9" r:id="rId1"/>
  <headerFooter alignWithMargins="0">
    <oddHeader>&amp;C&amp;A</oddHeader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6" sqref="A6"/>
    </sheetView>
  </sheetViews>
  <sheetFormatPr defaultColWidth="9.140625" defaultRowHeight="12.75"/>
  <cols>
    <col min="2" max="5" width="14.28125" style="0" customWidth="1"/>
  </cols>
  <sheetData>
    <row r="2" ht="13.5" thickBot="1"/>
    <row r="3" spans="2:5" ht="13.5" thickBot="1">
      <c r="B3" s="137" t="s">
        <v>14</v>
      </c>
      <c r="C3" s="138" t="s">
        <v>15</v>
      </c>
      <c r="D3" s="153" t="s">
        <v>19</v>
      </c>
      <c r="E3" s="139" t="s">
        <v>16</v>
      </c>
    </row>
    <row r="4" spans="2:5" ht="12.75">
      <c r="B4" s="79" t="s">
        <v>76</v>
      </c>
      <c r="C4" s="79" t="s">
        <v>76</v>
      </c>
      <c r="D4" s="79" t="s">
        <v>76</v>
      </c>
      <c r="E4" s="79" t="s">
        <v>76</v>
      </c>
    </row>
    <row r="5" spans="2:5" ht="12.75">
      <c r="B5" s="84">
        <v>12842.92</v>
      </c>
      <c r="C5" s="84">
        <v>12984.77</v>
      </c>
      <c r="D5" s="84">
        <v>16870.67</v>
      </c>
      <c r="E5" s="84">
        <f>AVERAGE(B5:D5)</f>
        <v>14232.786666666667</v>
      </c>
    </row>
    <row r="6" ht="12.75">
      <c r="E6" s="140"/>
    </row>
    <row r="7" spans="1:4" ht="12.75">
      <c r="A7" s="25"/>
      <c r="B7" s="25"/>
      <c r="C7" s="25"/>
      <c r="D7" s="25"/>
    </row>
    <row r="8" spans="1:4" ht="12.75">
      <c r="A8" s="25"/>
      <c r="B8" s="59" t="s">
        <v>93</v>
      </c>
      <c r="C8" s="80"/>
      <c r="D8" s="61"/>
    </row>
    <row r="9" spans="1:4" ht="12.75">
      <c r="A9" s="25"/>
      <c r="B9" s="68" t="s">
        <v>94</v>
      </c>
      <c r="C9" s="25"/>
      <c r="D9" s="69"/>
    </row>
    <row r="10" spans="1:4" ht="12.75">
      <c r="A10" s="25"/>
      <c r="B10" s="81" t="s">
        <v>96</v>
      </c>
      <c r="C10" s="75"/>
      <c r="D10" s="77"/>
    </row>
  </sheetData>
  <printOptions/>
  <pageMargins left="0.7874015748031497" right="0.7874015748031497" top="4.26" bottom="2.18" header="2.29" footer="1.35"/>
  <pageSetup horizontalDpi="600" verticalDpi="600" orientation="portrait" paperSize="9" r:id="rId1"/>
  <headerFooter alignWithMargins="0">
    <oddHeader>&amp;C&amp;A</oddHeader>
    <oddFooter>&amp;CPágina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E10"/>
  <sheetViews>
    <sheetView workbookViewId="0" topLeftCell="A1">
      <selection activeCell="C16" sqref="C16"/>
    </sheetView>
  </sheetViews>
  <sheetFormatPr defaultColWidth="9.140625" defaultRowHeight="12.75"/>
  <cols>
    <col min="2" max="5" width="14.28125" style="0" customWidth="1"/>
  </cols>
  <sheetData>
    <row r="2" ht="13.5" thickBot="1"/>
    <row r="3" spans="2:5" ht="13.5" thickBot="1">
      <c r="B3" s="137" t="s">
        <v>14</v>
      </c>
      <c r="C3" s="138" t="s">
        <v>15</v>
      </c>
      <c r="D3" s="138" t="s">
        <v>19</v>
      </c>
      <c r="E3" s="139" t="s">
        <v>16</v>
      </c>
    </row>
    <row r="4" spans="2:5" ht="12.75">
      <c r="B4" s="79" t="s">
        <v>76</v>
      </c>
      <c r="C4" s="79" t="s">
        <v>76</v>
      </c>
      <c r="D4" s="79" t="s">
        <v>76</v>
      </c>
      <c r="E4" s="79" t="s">
        <v>76</v>
      </c>
    </row>
    <row r="5" spans="2:5" ht="12.75">
      <c r="B5" s="84">
        <v>5750.42</v>
      </c>
      <c r="C5" s="84">
        <v>6165.9</v>
      </c>
      <c r="D5" s="84">
        <v>6906.04</v>
      </c>
      <c r="E5" s="84">
        <f>AVERAGE(B5,C5,D5)</f>
        <v>6274.12</v>
      </c>
    </row>
    <row r="6" ht="12.75">
      <c r="E6" s="140"/>
    </row>
    <row r="8" spans="2:4" ht="12.75">
      <c r="B8" s="59" t="s">
        <v>77</v>
      </c>
      <c r="C8" s="80"/>
      <c r="D8" s="61"/>
    </row>
    <row r="9" spans="2:4" ht="12.75">
      <c r="B9" s="68" t="s">
        <v>78</v>
      </c>
      <c r="C9" s="25"/>
      <c r="D9" s="69"/>
    </row>
    <row r="10" spans="2:4" ht="12.75">
      <c r="B10" s="81" t="s">
        <v>79</v>
      </c>
      <c r="C10" s="75"/>
      <c r="D10" s="77"/>
    </row>
  </sheetData>
  <printOptions/>
  <pageMargins left="1.17" right="0.75" top="3.48" bottom="2.76" header="1.53" footer="1.8"/>
  <pageSetup horizontalDpi="600" verticalDpi="600" orientation="portrait" paperSize="9" r:id="rId1"/>
  <headerFooter alignWithMargins="0">
    <oddHeader>&amp;C&amp;A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Select 3R 30071-UNDP/TBA</dc:creator>
  <cp:keywords/>
  <dc:description/>
  <cp:lastModifiedBy>CMP</cp:lastModifiedBy>
  <cp:lastPrinted>2000-10-26T20:14:36Z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