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firstSheet="1" activeTab="1"/>
  </bookViews>
  <sheets>
    <sheet name="ORÇAMENTO CRICIUMA FINAL (2)" sheetId="1" r:id="rId1"/>
    <sheet name="ORÇAMENTO CRICIUMA FINAL" sheetId="2" r:id="rId2"/>
    <sheet name="Plan1" sheetId="3" r:id="rId3"/>
  </sheets>
  <definedNames>
    <definedName name="_xlnm.Print_Area" localSheetId="1">'ORÇAMENTO CRICIUMA FINAL'!$A$1:$J$260</definedName>
    <definedName name="TABLE" localSheetId="1">'ORÇAMENTO CRICIUMA FINAL'!$A$6:$E$261</definedName>
    <definedName name="TABLE" localSheetId="0">'ORÇAMENTO CRICIUMA FINAL (2)'!$A$6:$E$261</definedName>
  </definedNames>
  <calcPr fullCalcOnLoad="1"/>
</workbook>
</file>

<file path=xl/sharedStrings.xml><?xml version="1.0" encoding="utf-8"?>
<sst xmlns="http://schemas.openxmlformats.org/spreadsheetml/2006/main" count="1687" uniqueCount="570">
  <si>
    <t>CÓDIGO</t>
  </si>
  <si>
    <t>DESCRIÇÃO</t>
  </si>
  <si>
    <t>CLASS</t>
  </si>
  <si>
    <t>UNIDADE</t>
  </si>
  <si>
    <t>QUANT.</t>
  </si>
  <si>
    <t>PREÇO MAT. (UNIT.)(R$)</t>
  </si>
  <si>
    <t>PREÇO M.O. (UNIT.)(R$)</t>
  </si>
  <si>
    <t>01 </t>
  </si>
  <si>
    <t>PROJETO EXECUTIVO</t>
  </si>
  <si>
    <t>01.01 </t>
  </si>
  <si>
    <t>Projeto Executivo de Cabeamento Estruturado de Telefonia e Dados</t>
  </si>
  <si>
    <t>Projeto executivo de cabeamento estruturado de telefonia e dados</t>
  </si>
  <si>
    <t>M.O.</t>
  </si>
  <si>
    <t>M2</t>
  </si>
  <si>
    <t>Projeto de Instalações Elétricas</t>
  </si>
  <si>
    <t>PROJETO executivo de instalações elétricas (Iluminação, Tomadas e Quadros)</t>
  </si>
  <si>
    <t>PROJETO Executivo de Instalações Elétricas (Entrada Energia Subestação Abrigada)</t>
  </si>
  <si>
    <t>UN</t>
  </si>
  <si>
    <t>02 </t>
  </si>
  <si>
    <t>CANTEIRO DE OBRAS</t>
  </si>
  <si>
    <t>02.01 </t>
  </si>
  <si>
    <t>Montagem Instalações Provisórias do Canteiro de Obras</t>
  </si>
  <si>
    <t>PLACA DE OBRA</t>
  </si>
  <si>
    <t>SER.CG</t>
  </si>
  <si>
    <t>PINTURA com tinta latex PVA 2 demãos</t>
  </si>
  <si>
    <t>TAPUME em chapa compensada resinada de 6mm, sem pintura</t>
  </si>
  <si>
    <t>02.02 </t>
  </si>
  <si>
    <t>Desmontagem Instalações Provisórias Canteiro de Obras</t>
  </si>
  <si>
    <t>DEMOLIÇÃO de barraco de obra no final da obra</t>
  </si>
  <si>
    <t>03 </t>
  </si>
  <si>
    <t>SERVIÇOS INICIAIS</t>
  </si>
  <si>
    <t>03.01 </t>
  </si>
  <si>
    <t>Demolições e Remoções</t>
  </si>
  <si>
    <t>DEMOLIÇÃO de alvenaria de tijolo comum, sem reaproveitamento</t>
  </si>
  <si>
    <t>M3</t>
  </si>
  <si>
    <t>DEMOLIÇÃO de piso revestido com granilite</t>
  </si>
  <si>
    <t>RETIRADA de peitoril de mármore ou granito</t>
  </si>
  <si>
    <t>M</t>
  </si>
  <si>
    <t>REMOÇÃO de esquadria metálica com ou sem reaproveitamento</t>
  </si>
  <si>
    <t>REMOÇÃO de pintura a látex</t>
  </si>
  <si>
    <t>REMOÇÃO de pintura a óleo ou esmalte</t>
  </si>
  <si>
    <t>RETIRADA DE FORRO de madeira</t>
  </si>
  <si>
    <t>RETIRADA de rodapés e rodameios de madeira</t>
  </si>
  <si>
    <t>REMOÇÃO de painel divisório em chapas ou tábuas, inclusive demolição</t>
  </si>
  <si>
    <t>RETIRADA de taco de madeira</t>
  </si>
  <si>
    <t>RETIRADA de grades</t>
  </si>
  <si>
    <t>DEMOLIÇÃO de azulejos</t>
  </si>
  <si>
    <t>DEMOLIÇÃO piso e rodapé ceramicos</t>
  </si>
  <si>
    <t>RETIRADA de aparelhos sanitarios</t>
  </si>
  <si>
    <t>RETIRADA de eletrodutos</t>
  </si>
  <si>
    <t>RETIRADA de portas, janelas e caixilhos</t>
  </si>
  <si>
    <t>DEMOLIÇÃO de revestimento em lambri de madeira</t>
  </si>
  <si>
    <t>SER.MO</t>
  </si>
  <si>
    <t>RETIRADA soleiras de granito</t>
  </si>
  <si>
    <t>DEMOLIÇÃO de contrapiso concreto 8cm</t>
  </si>
  <si>
    <t>DEMOLIÇÃO de emboço e reboco</t>
  </si>
  <si>
    <t>RETIRADA de piso vinílico</t>
  </si>
  <si>
    <t>RETIRADA de peitoril cerâmico</t>
  </si>
  <si>
    <t>REMOÇÃO de vidros em esquadrias de ferro</t>
  </si>
  <si>
    <t>RETIRADA de luminárias</t>
  </si>
  <si>
    <t>RETIRADA de tubulação hidrossanitária e acessórios</t>
  </si>
  <si>
    <t>RETIRADA balcão de madeira com vidros</t>
  </si>
  <si>
    <t>03.02 </t>
  </si>
  <si>
    <t>Remoção de Entulho</t>
  </si>
  <si>
    <t>CARGA manual de entulho em caminhão basculante 6m³</t>
  </si>
  <si>
    <t>04 </t>
  </si>
  <si>
    <t>ALVENARIA E VEDAÇÕES</t>
  </si>
  <si>
    <t>04.01 </t>
  </si>
  <si>
    <t>Alvenaria de Blocos Cerâmicos</t>
  </si>
  <si>
    <t>TELA soldada para prevenção de trincas em alvenaria/estrutura, largura 7,5 cm</t>
  </si>
  <si>
    <t>CHAPISCO em paredes traço 1:3 cimento e areia espesura 0,5cm</t>
  </si>
  <si>
    <t>LOCAÇÃO de alvenaria</t>
  </si>
  <si>
    <t>VERGA e CONTRAVERGA pré-moldadas concreto armado fck=15MPa (10x10 cm)</t>
  </si>
  <si>
    <t>ALVENARIA bloco cerâmico 11,5x19x19, com argamassa mista 1:2:8, 1/2 vez, assentados</t>
  </si>
  <si>
    <t>ENCUNHAMENTO de alvenaria com tijolos maciços</t>
  </si>
  <si>
    <t>VIGA de concreto armado fck=15MPa, dimensões 20x20cm, com 4 barras de aço CA-50 com diâmetro igual a 10mm e estribos de diâmetro 5mm a cada 15cm.</t>
  </si>
  <si>
    <t>05 </t>
  </si>
  <si>
    <t>INSTALAÇÕES HIDROSSANITÁRIAS</t>
  </si>
  <si>
    <t>05.01 </t>
  </si>
  <si>
    <t>Instalações de Água Fria</t>
  </si>
  <si>
    <t>JOELHO 90° soldável de PVC marrom com rosca metálica Ø 25 mm x 1/2"</t>
  </si>
  <si>
    <t>JOELHO 90° soldável de PVC marrom com rosca metálica Ø 25 mm x 3/4"</t>
  </si>
  <si>
    <t>TÊ 90° soldável de PVC azul com rosca metálica , Ø 25 mm x 25 mm x 1/2"</t>
  </si>
  <si>
    <t>TÊ 90° soldável de PVC marrom Ø 25 mm</t>
  </si>
  <si>
    <t>TÊ 90° soldável de PVC marrom Ø 32 mm</t>
  </si>
  <si>
    <t>UNIÃO soldável de PVC marrom Ø 25 mm</t>
  </si>
  <si>
    <t>TUBO de PVC soldável, sem conexões Ø 25 mm</t>
  </si>
  <si>
    <t>TUBO de PVC soldável, sem conexões Ø 32 mm</t>
  </si>
  <si>
    <t>BUCHA de redução soldável de PVC marrom, curta, Ø 32 mm x 25 mm</t>
  </si>
  <si>
    <t>ADAPTADOR soldável de PVC marrom, curto para registro Ø 25 mm x 3/4"</t>
  </si>
  <si>
    <t>CURVA 45° soldável de PVC marrom Ø 25 mm</t>
  </si>
  <si>
    <t>CURVA 90° soldável de PVC marrom Ø 25 mm</t>
  </si>
  <si>
    <t>CURVA 90° soldável de PVC marrom Ø 32 mm</t>
  </si>
  <si>
    <t>Registro de gaveta 3/4" com canopla acabamento cromado</t>
  </si>
  <si>
    <t>REGISTRO de pressão 3/4" c/ canopla acabamento cromado</t>
  </si>
  <si>
    <t>05.02 </t>
  </si>
  <si>
    <t>Instalações Sanitárias de Esgotos</t>
  </si>
  <si>
    <t>JUNÇÃO 45° de PVC branco , ponta bolsa e virola, Ø 100 x 100 mm</t>
  </si>
  <si>
    <t>JUNÇÃO 45° de PVC branco com redução, ponta bolsa e virola, Ø 100 x 50 mm</t>
  </si>
  <si>
    <t>TÊ 90° de PVC branco , ponta bolsa e virola, Ø 50 x 50 mm</t>
  </si>
  <si>
    <t>TUBO de PVC branco, sem conexões , ponta e bolsa soldável, Ø 40 mm</t>
  </si>
  <si>
    <t>TUBO de PVC branco, sem conexões , ponta bolsa e virola, Ø 50 mm</t>
  </si>
  <si>
    <t>TUBO de PVC branco, sem conexões , ponta bolsa e virola, Ø 75 mm</t>
  </si>
  <si>
    <t>TUBO de PVC branco, sem conexões , ponta bolsa e virola, Ø 100 mm</t>
  </si>
  <si>
    <t>CURVA 45° longa de PVC branco , ponta bolsa e virola, Ø 50 mm</t>
  </si>
  <si>
    <t>CURVA 45° longa de PVC branco , ponta bolsa e virola, Ø 100 mm</t>
  </si>
  <si>
    <t>CURVA 90° curta de PVC branco , ponta bolsa e virola, Ø 50 mm</t>
  </si>
  <si>
    <t>CURVA 90° curta de PVC branco , ponta bolsa e virola, Ø 100 mm</t>
  </si>
  <si>
    <t>CURVA 90° curta de PVC branco , ponta e bolsa soldável, Ø 40 mm</t>
  </si>
  <si>
    <t>JOELHO 45° de PVC branco , ponta e bolsa soldável, Ø 40 mm</t>
  </si>
  <si>
    <t>JOELHO 45° de PVC branco , ponta bolsa e virola, Ø 50 mm</t>
  </si>
  <si>
    <t>JOELHO 90° de PVC branco , ponta e bolsa soldável, Ø 40 mm</t>
  </si>
  <si>
    <t>JOELHO 90° de PVC branco , ponta bolsa e virola, Ø 50 mm</t>
  </si>
  <si>
    <t>JOELHO 90° de PVC branco , ponta bolsa e virola, Ø 75 mm</t>
  </si>
  <si>
    <t>CAIXA sifonada de PVC 100 x 100 x 50 mm, com grelha cromada e cesto de limpeza</t>
  </si>
  <si>
    <t>CAIXA sifonada de PVC 150 x 150 x 50mm, com grelha cromada e cesto de limpeza</t>
  </si>
  <si>
    <t>Adaptador para saída de vaso sanitário</t>
  </si>
  <si>
    <t>05.03 </t>
  </si>
  <si>
    <t>Instalações dos Drenos para Ar Condicionado</t>
  </si>
  <si>
    <t>JOELHO 90° soldável de PVC marrom Ø 25 mm</t>
  </si>
  <si>
    <t>JOELHO 45° soldável de PVC marrom Ø 25 mm</t>
  </si>
  <si>
    <t>05.04 </t>
  </si>
  <si>
    <t>Caixas de Passagem e de Gordura</t>
  </si>
  <si>
    <t>CAIXA DE GORDURA de 64x64x75 com tijolos maciços de 1 vez, revestida com argamassa com aditivo impermeabilizante, com tampa de concreto armado</t>
  </si>
  <si>
    <t>CAIXA DE AREIA de 40x40x40 com tijolos maciços de 1 vez, revestido com argamassa com aditivo impermeabilizante, com tampa de concreto armado</t>
  </si>
  <si>
    <t>CAIXA DE INSPEÇÃO de 84x84x75 com tijolos maciços de 1 vez, revestida com argamassa com aditivo impermeabilizante, com tampa de concreto armado</t>
  </si>
  <si>
    <t>06 </t>
  </si>
  <si>
    <t>INSTALAÇÕES ELÉTRICAS</t>
  </si>
  <si>
    <t>06.01 </t>
  </si>
  <si>
    <t>Instalações Elétricas</t>
  </si>
  <si>
    <t>Instalação elétrica (entrada de energia subestação abrigada) conforme projeto</t>
  </si>
  <si>
    <t>Instalação elétrica (iluminação, tomadas e quadros) conforme projeto (material + mão-de-obra)</t>
  </si>
  <si>
    <t>07 </t>
  </si>
  <si>
    <t>INSTALAÇÕES DE CABEAMENTO ESTRUTURADO DE TELEFONIA E DADOS</t>
  </si>
  <si>
    <t>07.01 </t>
  </si>
  <si>
    <t>Instalações de Cabeamento Estruturado de Telefonia e Dados</t>
  </si>
  <si>
    <t>Instalação de cabeamento estruturado de telefonia e dados conforme projeto (material + mão-de-obra)</t>
  </si>
  <si>
    <t>08 </t>
  </si>
  <si>
    <t>IMPERMEABILIZAÇÃO</t>
  </si>
  <si>
    <t>08.01 </t>
  </si>
  <si>
    <t>Revestimento Impermeabilizante Bicomponente</t>
  </si>
  <si>
    <t>IMPERMEABILIZAÇÃO com argamassa polimérica tipo Denvertec 100 ou similar</t>
  </si>
  <si>
    <t>COLOCAÇÃO de tela estruturante de poliéster (malha 2x2) para reforço de impermeabilização</t>
  </si>
  <si>
    <t>09 </t>
  </si>
  <si>
    <t>REVESTIMENTOS</t>
  </si>
  <si>
    <t>09.01 </t>
  </si>
  <si>
    <t>Revestimentos em Argamassa</t>
  </si>
  <si>
    <t>EMBOÇO paulista (massa única) traço 1:2:8 cimento, cal e areia</t>
  </si>
  <si>
    <t>EMBOÇO paulista (massa única) traço 1:2:8 cimento, cal e areia, com impermeabilizante</t>
  </si>
  <si>
    <t>09.02 </t>
  </si>
  <si>
    <t>Revestimento Cerâmico</t>
  </si>
  <si>
    <t>AZULEJO primeira qualidade 15X15 cm, fixado com argamassa colante, rejuntamento com cimento branco</t>
  </si>
  <si>
    <t>09.03 </t>
  </si>
  <si>
    <t>Revestimento em Placa de Madeira Laminada</t>
  </si>
  <si>
    <t>INSTALAÇÃO placas de madeira laminadas, com sarrafos de madeira e presilhas metálicas, instalado</t>
  </si>
  <si>
    <t>COLOCAÇÃO cantoneiras de madeira para acabamento</t>
  </si>
  <si>
    <t>ML</t>
  </si>
  <si>
    <t>10 </t>
  </si>
  <si>
    <t>PAVIMENTAÇÕES</t>
  </si>
  <si>
    <t>10.01 </t>
  </si>
  <si>
    <t>Contrapiso Armado</t>
  </si>
  <si>
    <t>CONTRAPISO de concreto fck 15 MPa, espessura 6cm</t>
  </si>
  <si>
    <t>ARMADURA de tela de aço CA-60 - malha 20x20 cm</t>
  </si>
  <si>
    <t>10.02 </t>
  </si>
  <si>
    <t>Piso Vinílico</t>
  </si>
  <si>
    <t>PISO vinílico em placa 30x30 semiflexível, espessura 2,0 mm, assentado com cola de contato, incluso cordão de solda</t>
  </si>
  <si>
    <t>10.03 </t>
  </si>
  <si>
    <t>Piso Cerâmico</t>
  </si>
  <si>
    <t>PISO CERÂMICO esmaltado 45 x 45 cm, PEI 3, assentado com argamassa pré-fabricada de cimento colante, incluso rejunte</t>
  </si>
  <si>
    <t>10.04 </t>
  </si>
  <si>
    <t>Piso em Taco de Madeira</t>
  </si>
  <si>
    <t>RECOLOCAÇÃO de tacos de madeira, considerando reaproveitamento, com argamassa no traço 1:4 cimento e areia não peneirada, preparo manual</t>
  </si>
  <si>
    <t>ACABAMENTO tacos de madeira - lixação, calafetação, envernizamento/synteko</t>
  </si>
  <si>
    <t>11 </t>
  </si>
  <si>
    <t>SOLEIRAS E RODAPÉS</t>
  </si>
  <si>
    <t>11.01 </t>
  </si>
  <si>
    <t>Soleira</t>
  </si>
  <si>
    <t>SOLEIRA de granito largura 15cm, espessura 2cm, cor verde ubatuba</t>
  </si>
  <si>
    <t>11.02 </t>
  </si>
  <si>
    <t>Rodapés</t>
  </si>
  <si>
    <t>COLOCAÇÃO de rodapé de madeira</t>
  </si>
  <si>
    <t>RODAPÉ em EVA, com 6 cm de altura e 1,5 cm de espessura, colocado</t>
  </si>
  <si>
    <t>12 </t>
  </si>
  <si>
    <t>ESQUADRIAS</t>
  </si>
  <si>
    <t>12.01 </t>
  </si>
  <si>
    <t>Portas de Madeira Compensada</t>
  </si>
  <si>
    <t>PORTA MADEIRA compensada lisa, 0,80x2,10 m, espessura 3,5 cm, incluindo batentes, alizares e ferragens, para pintura</t>
  </si>
  <si>
    <t>PORTA MADEIRA compensada lisa, 0,80x2,10 m, espessura 3,5 cm, incluindo batentes, alizares e ferragens, acabamento em laminado melamínico</t>
  </si>
  <si>
    <t>12.02 </t>
  </si>
  <si>
    <t>Portas em Vidro Temperado</t>
  </si>
  <si>
    <t>PORTA de vidro temperado , 10 mm, uma folha, 0,80 x 2,10 m, com ferragem, mola hidráulica e acessórios</t>
  </si>
  <si>
    <t>CJ</t>
  </si>
  <si>
    <t>12.03 </t>
  </si>
  <si>
    <t>Portas em Alumínio</t>
  </si>
  <si>
    <t>PORTA EM ALUMÍNIO 1,00 x 2,80 com painel cego de veneziana e bandeira fixa de 0,70 m com vidro plano comum incolor (espessura = 6 mm), incluindo ferragens, colocada</t>
  </si>
  <si>
    <t>PORTA EM ALUMÍNIO vão 2,70 x 3,50 com 2 folhas de giro, com fixos laterais e bandeira fixa, com vidro laminado incolor 4+4 (espessura = 8 mm), incluindo ferragens, colocada</t>
  </si>
  <si>
    <t>12.04 </t>
  </si>
  <si>
    <t>Janelas em Alumínio</t>
  </si>
  <si>
    <t>JANELAS EM ALUMÍNIO, maxim-ar 1 folha, com vidro miniboreal incolor 4mm, com acabamentos, acessórios e ferragens, colocadas</t>
  </si>
  <si>
    <t>JANELAS EM ALUMÍNIO, maxim-ar, com vidro liso incolor 6mm, com acabamentos, acessórios e ferragens, colocadas</t>
  </si>
  <si>
    <t>12.05 </t>
  </si>
  <si>
    <t>Recuperação Janelas de Ferro</t>
  </si>
  <si>
    <t>RECUPERAÇÃO de esquadrias de ferro existentes, com lixamento, remoção de tinta exsitente e limpeza para posterior pintura</t>
  </si>
  <si>
    <t>12.06 </t>
  </si>
  <si>
    <t>Acessórios</t>
  </si>
  <si>
    <t>BARRA horizontal em aço inox, L=40cm , para porta BWC PNE</t>
  </si>
  <si>
    <t>CHAPA de aço inox para porta, dimensões 80 x 40 cm (o par)</t>
  </si>
  <si>
    <t>13 </t>
  </si>
  <si>
    <t>VIDRAÇARIA</t>
  </si>
  <si>
    <t>13.01 </t>
  </si>
  <si>
    <t>Vidros</t>
  </si>
  <si>
    <t>VIDRO LISO incolor 6mm colocado</t>
  </si>
  <si>
    <t>13.02 </t>
  </si>
  <si>
    <t>Espelhos</t>
  </si>
  <si>
    <t>ESPELHO cristal 4mm - 60x80cm - fixados com botonetes</t>
  </si>
  <si>
    <t>ESPELHO cristal 4mm - 60x80cm colocado, suporte em MDF</t>
  </si>
  <si>
    <t>14 </t>
  </si>
  <si>
    <t>GRADES</t>
  </si>
  <si>
    <t>14.01 </t>
  </si>
  <si>
    <t>Fixação de grades nas janelas</t>
  </si>
  <si>
    <t>Fornecimento e instalação de grades em aço zincado conforme projeto</t>
  </si>
  <si>
    <t>15 </t>
  </si>
  <si>
    <t>FORROS</t>
  </si>
  <si>
    <t>15.01 </t>
  </si>
  <si>
    <t>Forros de Gesso Acartonado</t>
  </si>
  <si>
    <t>FORRO DE GESSO acartonado fixo monolítico, suspensos por pendurais de arame galvanizado nº 18 painel, e=12,5 mm</t>
  </si>
  <si>
    <t>16 </t>
  </si>
  <si>
    <t>PINTURAS</t>
  </si>
  <si>
    <t>16.01 </t>
  </si>
  <si>
    <t>Pintura Látex PVA</t>
  </si>
  <si>
    <t>EMASSAMENTO com massa corrida latex PVA 2 demãos para parede interna e forro de gesso</t>
  </si>
  <si>
    <t>PINTURA latex PVA 2 demãos + 1 demão de selador</t>
  </si>
  <si>
    <t>PINTURA com tinta latex PVA 2 demãos, com 1 demão de fundo preparador</t>
  </si>
  <si>
    <t>16.02 </t>
  </si>
  <si>
    <t>Pintura Látex Acrílica</t>
  </si>
  <si>
    <t>EMASSAMENTO com massa acrílica 2 demãos para parede externa</t>
  </si>
  <si>
    <t>PINTURA COM TINTA LÁTEX ACRÍLICA em parede externa, com duas demãos + 1 demão de fundo preparador</t>
  </si>
  <si>
    <t>16.03 </t>
  </si>
  <si>
    <t>Pintura Esmalte Sintético para Madeira</t>
  </si>
  <si>
    <t>PINTURA esmalte sintético acetinado 2 demãos, com fundo nivelador e emassamento, para esquadrias de madeira</t>
  </si>
  <si>
    <t>16.04 </t>
  </si>
  <si>
    <t>Pintura Esmalte Sintético para Metal</t>
  </si>
  <si>
    <t>PINTURA esmalte sintético 2 demãos + 1 demão de zarcão</t>
  </si>
  <si>
    <t>17 </t>
  </si>
  <si>
    <t>APARELHOS SANITÁRIOS</t>
  </si>
  <si>
    <t>17.01 </t>
  </si>
  <si>
    <t>Louças</t>
  </si>
  <si>
    <t>LAVATÓRIO de louça de embutir (cuba) , com acessórios, sem torneira.</t>
  </si>
  <si>
    <t>Lavatório de coluna suspensa</t>
  </si>
  <si>
    <t>BACIA sanitária sifonada com abertura frontal com assento com abertura frontal e acessórios para fixação</t>
  </si>
  <si>
    <t>Bacia sanitária sifonada com caixa acoplada, assento sanitário e acessórios para fixação</t>
  </si>
  <si>
    <t>17.02 </t>
  </si>
  <si>
    <t>Metais</t>
  </si>
  <si>
    <t>TORNEIRA cromada 1/2" ou 3/4" para jardim ou tanque</t>
  </si>
  <si>
    <t>TORNEIRA pressmatic de mesa (com ou sem alavanca)</t>
  </si>
  <si>
    <t>Cuba inox 470x305mm em bancada c/ sifão de pvc e válvula de escoamento 3"</t>
  </si>
  <si>
    <t>TORNEIRA de mesa para pia de cozinha com bica móvel, acabamento cromado</t>
  </si>
  <si>
    <t>Tanque de encaixe em aço inox 27 litros com válvula de escomento 3.1/2"</t>
  </si>
  <si>
    <t>17.03 </t>
  </si>
  <si>
    <t>Complementos</t>
  </si>
  <si>
    <t>Sifão copo em PVC 1.1/4" com fecho hidríco, saída e entrada regulável</t>
  </si>
  <si>
    <t>Válvula de escoamento 1.1/4" acabamento cromado e tampa plástica</t>
  </si>
  <si>
    <t>Sifão copo em PVC 1.1/2" com fecho hidríco, saída e entrada regulável</t>
  </si>
  <si>
    <t>Sifão copo para lavatório em metal cromado 1.1/4" com fecho hídrico</t>
  </si>
  <si>
    <t>Engate flexível em metal cromado 1/2", 40cm</t>
  </si>
  <si>
    <t>Tubo de ligação cromado com anel expansor para bacia sanitária</t>
  </si>
  <si>
    <t>Vedação para saída de vaso sanitário série normal 100mm</t>
  </si>
  <si>
    <t>Caixa de descarga de embutir em alvenaria acionamento frontal, com acessórios de fixação</t>
  </si>
  <si>
    <t>17.04 </t>
  </si>
  <si>
    <t>Bancadas</t>
  </si>
  <si>
    <t>BANCADA em granito polido, cor verde ubatuba, esp. = 2 cm, com rodapia e saia conforme projeto</t>
  </si>
  <si>
    <t>17.05 </t>
  </si>
  <si>
    <t>BARRA DE APOIO para lavatório de louça, para portadores de deficiência física, comprimento 60 cm, largura 45 cm</t>
  </si>
  <si>
    <t>BARRA de apoio horizontal em aço inox, L=80cm , para BWC PNE</t>
  </si>
  <si>
    <t>18 </t>
  </si>
  <si>
    <t>PREVENÇÃO E COMBATE A INCÊNDIO</t>
  </si>
  <si>
    <t>18.01 </t>
  </si>
  <si>
    <t>Unidades Extintoras</t>
  </si>
  <si>
    <t>EXTINTOR água pressurizada ap. 10 L, instalado com suporte em parede e sinalização conforme projeto</t>
  </si>
  <si>
    <t>Extintor de pó químico seco PQS 4Kg, instalado com suporte em parede e sinalização conforme projeto</t>
  </si>
  <si>
    <t>18.02 </t>
  </si>
  <si>
    <t>Saída de Emergência</t>
  </si>
  <si>
    <t>Bloco autônomo de iluminação de emergência com difusor prismático bidirecional, com etiqueta de sinalização com a palavra SAÍDA e seta indicativa, com lâmpada fluorescente compacta 11W</t>
  </si>
  <si>
    <t>Bloco autônomo de iluminação de emergência, com etiqueta de sinalização com a frase SAÍDA DE EMERGÊNCIA e lâmpada fluorescente compacta 11W</t>
  </si>
  <si>
    <t>18.03 </t>
  </si>
  <si>
    <t>Iluminação de Emergência</t>
  </si>
  <si>
    <t>Bloco autônomo de iluminação de emergência com lâmpada fluorescente compacta 11W</t>
  </si>
  <si>
    <t>19 </t>
  </si>
  <si>
    <t>COMUNICAÇÃO VISUAL</t>
  </si>
  <si>
    <t>19.01 </t>
  </si>
  <si>
    <t>Adesivos</t>
  </si>
  <si>
    <t>FAIXAS EM VINIL polimérico, adesivadas com adesivo acrílico base água, dimensões conforme projeto. Letras em vinil, fonte Verdana, conforme projeto ( confecção e instalação )</t>
  </si>
  <si>
    <t>PLACA de poliestireno branca; espessura: 2,0mm; dmensões conforme projeto; letreiro: letras vinil preto, fonte verdana, conforme projeto; símbolo: vinil colorido conforme projeto ( confecção e instalação )</t>
  </si>
  <si>
    <t>20 </t>
  </si>
  <si>
    <t>SERVIÇOS FINAIS</t>
  </si>
  <si>
    <t>20.01 </t>
  </si>
  <si>
    <t>Serviços Finais</t>
  </si>
  <si>
    <t>LIMPEZA geral da obra</t>
  </si>
  <si>
    <t>21 </t>
  </si>
  <si>
    <t>ADMINISTRAÇÃO LOCAL DA OBRA</t>
  </si>
  <si>
    <t>21.01 </t>
  </si>
  <si>
    <t>Encarregado</t>
  </si>
  <si>
    <t>H</t>
  </si>
  <si>
    <t>Engenheiro</t>
  </si>
  <si>
    <t>SUBTOTAL: (Sem Taxa)</t>
  </si>
  <si>
    <t>SUBTOTAL: (Com Taxa BDI=25%)</t>
  </si>
  <si>
    <t>Administração local da obra (4 meses)</t>
  </si>
  <si>
    <t>01.01.01</t>
  </si>
  <si>
    <t>01.02</t>
  </si>
  <si>
    <t>01.02.01</t>
  </si>
  <si>
    <t>01.02.02</t>
  </si>
  <si>
    <t>02.01.01</t>
  </si>
  <si>
    <t>02.01.02</t>
  </si>
  <si>
    <t>02.01.03</t>
  </si>
  <si>
    <t>02.02.01</t>
  </si>
  <si>
    <t>03.01.01</t>
  </si>
  <si>
    <t>03.01.02</t>
  </si>
  <si>
    <t>03.01.03</t>
  </si>
  <si>
    <t>03.01.04</t>
  </si>
  <si>
    <t>03.01.05</t>
  </si>
  <si>
    <t>03.01.06</t>
  </si>
  <si>
    <t>03.01.07</t>
  </si>
  <si>
    <t>03.01.08</t>
  </si>
  <si>
    <t>03.01.09</t>
  </si>
  <si>
    <t>03.01.10</t>
  </si>
  <si>
    <t>03.01.11</t>
  </si>
  <si>
    <t>03.01.12</t>
  </si>
  <si>
    <t>03.01.13</t>
  </si>
  <si>
    <t>03.01.14</t>
  </si>
  <si>
    <t>03.01.15</t>
  </si>
  <si>
    <t>03.01.16</t>
  </si>
  <si>
    <t>03.01.17</t>
  </si>
  <si>
    <t>03.01.18</t>
  </si>
  <si>
    <t>03.01.19</t>
  </si>
  <si>
    <t>03.01.20</t>
  </si>
  <si>
    <t>03.01.21</t>
  </si>
  <si>
    <t>03.01.22</t>
  </si>
  <si>
    <t>03.01.23</t>
  </si>
  <si>
    <t>03.01.24</t>
  </si>
  <si>
    <t>03.01.25</t>
  </si>
  <si>
    <t>03.01.26</t>
  </si>
  <si>
    <t>03.02.01</t>
  </si>
  <si>
    <t>04.01.01</t>
  </si>
  <si>
    <t>04.01.02</t>
  </si>
  <si>
    <t>04.01.03</t>
  </si>
  <si>
    <t>04.01.04</t>
  </si>
  <si>
    <t>04.01.05</t>
  </si>
  <si>
    <t>04.01.06</t>
  </si>
  <si>
    <t>04.01.07</t>
  </si>
  <si>
    <t>05.01.01</t>
  </si>
  <si>
    <t>05.01.02</t>
  </si>
  <si>
    <t>05.01.03</t>
  </si>
  <si>
    <t>05.01.04</t>
  </si>
  <si>
    <t>05.01.05</t>
  </si>
  <si>
    <t>05.01.06</t>
  </si>
  <si>
    <t>05.01.07</t>
  </si>
  <si>
    <t>05.01.08</t>
  </si>
  <si>
    <t>05.01.09</t>
  </si>
  <si>
    <t>05.01.10</t>
  </si>
  <si>
    <t>05.01.11</t>
  </si>
  <si>
    <t>05.01.12</t>
  </si>
  <si>
    <t>05.01.13</t>
  </si>
  <si>
    <t>05.01.14</t>
  </si>
  <si>
    <t>05.01.15</t>
  </si>
  <si>
    <t>05.02.01</t>
  </si>
  <si>
    <t>05.02.02</t>
  </si>
  <si>
    <t>05.02.03</t>
  </si>
  <si>
    <t>05.02.04</t>
  </si>
  <si>
    <t>05.02.05</t>
  </si>
  <si>
    <t>05.02.06</t>
  </si>
  <si>
    <t>05.02.07</t>
  </si>
  <si>
    <t>05.02.08</t>
  </si>
  <si>
    <t>05.02.09</t>
  </si>
  <si>
    <t>05.02.10</t>
  </si>
  <si>
    <t>05.02.11</t>
  </si>
  <si>
    <t>05.02.12</t>
  </si>
  <si>
    <t>05.02.13</t>
  </si>
  <si>
    <t>05.02.14</t>
  </si>
  <si>
    <t>05.02.15</t>
  </si>
  <si>
    <t>05.02.16</t>
  </si>
  <si>
    <t>05.02.17</t>
  </si>
  <si>
    <t>05.02.18</t>
  </si>
  <si>
    <t>05.02.19</t>
  </si>
  <si>
    <t>05.02.20</t>
  </si>
  <si>
    <t>05.03.01</t>
  </si>
  <si>
    <t>05.03.02</t>
  </si>
  <si>
    <t>05.03.03</t>
  </si>
  <si>
    <t>05.04.01</t>
  </si>
  <si>
    <t>05.04.02</t>
  </si>
  <si>
    <t>05.04.03</t>
  </si>
  <si>
    <t>06.01.01</t>
  </si>
  <si>
    <t>06.01.02</t>
  </si>
  <si>
    <t>07.01.01</t>
  </si>
  <si>
    <t>08.01.01</t>
  </si>
  <si>
    <t>08.01.02</t>
  </si>
  <si>
    <t>09.01.01</t>
  </si>
  <si>
    <t>09.01.02</t>
  </si>
  <si>
    <t>09.01.03</t>
  </si>
  <si>
    <t>09.02.01</t>
  </si>
  <si>
    <t>09.03.01</t>
  </si>
  <si>
    <t>09.03.02</t>
  </si>
  <si>
    <t>10.01.01</t>
  </si>
  <si>
    <t>10.01.02</t>
  </si>
  <si>
    <t>10.02.01</t>
  </si>
  <si>
    <t>10.03.01</t>
  </si>
  <si>
    <t>10.04.01</t>
  </si>
  <si>
    <t>10.04.02</t>
  </si>
  <si>
    <t>11.01.01</t>
  </si>
  <si>
    <t>11.02.01</t>
  </si>
  <si>
    <t>11.02.02</t>
  </si>
  <si>
    <t>12.01.01</t>
  </si>
  <si>
    <t>12.01.02</t>
  </si>
  <si>
    <t>12.02.01</t>
  </si>
  <si>
    <t>12.03.01</t>
  </si>
  <si>
    <t>12.03.02</t>
  </si>
  <si>
    <t>12.04.01</t>
  </si>
  <si>
    <t>12.04.02</t>
  </si>
  <si>
    <t>15.05.01</t>
  </si>
  <si>
    <t>12.06.01</t>
  </si>
  <si>
    <t>12.06.02</t>
  </si>
  <si>
    <t>13.01.01</t>
  </si>
  <si>
    <t>13.02.01</t>
  </si>
  <si>
    <t>13.02.02</t>
  </si>
  <si>
    <t>14.01.01</t>
  </si>
  <si>
    <t>15.01.01</t>
  </si>
  <si>
    <t>16.01.01</t>
  </si>
  <si>
    <t>16.01.02</t>
  </si>
  <si>
    <t>16.01.03</t>
  </si>
  <si>
    <t>16.01.04</t>
  </si>
  <si>
    <t>16.02.01</t>
  </si>
  <si>
    <t>16.02.02</t>
  </si>
  <si>
    <t>16.03.01</t>
  </si>
  <si>
    <t>16.04.01</t>
  </si>
  <si>
    <t>17.01.01</t>
  </si>
  <si>
    <t>17.01.02</t>
  </si>
  <si>
    <t>17.01.03</t>
  </si>
  <si>
    <t>17.01.04</t>
  </si>
  <si>
    <t>17.02.01</t>
  </si>
  <si>
    <t>17.02.02</t>
  </si>
  <si>
    <t>17.02.03</t>
  </si>
  <si>
    <t>17.02.04</t>
  </si>
  <si>
    <t>17.02.05</t>
  </si>
  <si>
    <t>17.03.01</t>
  </si>
  <si>
    <t>17.03.02</t>
  </si>
  <si>
    <t>17.03.03</t>
  </si>
  <si>
    <t>17.03.04</t>
  </si>
  <si>
    <t>17.03.05</t>
  </si>
  <si>
    <t>17.03.06</t>
  </si>
  <si>
    <t>17.03.07</t>
  </si>
  <si>
    <t>17.03.08</t>
  </si>
  <si>
    <t>17.04.01</t>
  </si>
  <si>
    <t>17.05.01</t>
  </si>
  <si>
    <t>17.05.02</t>
  </si>
  <si>
    <t>18.01.01</t>
  </si>
  <si>
    <t>18.01.02</t>
  </si>
  <si>
    <t>18.02.01</t>
  </si>
  <si>
    <t>18.02.02</t>
  </si>
  <si>
    <t>18.03.01</t>
  </si>
  <si>
    <t>19.01.01</t>
  </si>
  <si>
    <t>19.01.02</t>
  </si>
  <si>
    <t>20.01.01</t>
  </si>
  <si>
    <t>21.01.01</t>
  </si>
  <si>
    <t>21.01.02</t>
  </si>
  <si>
    <t>PREÇO MAT. (TOTAL)(R$)</t>
  </si>
  <si>
    <t>PREÇO M.O. (TOTAL)(R$)</t>
  </si>
  <si>
    <t>PREÇO FINAL (R$)</t>
  </si>
  <si>
    <t>subtotal</t>
  </si>
  <si>
    <t>TRIBUNAL REGIONAL ELEITORAL DE SANTA CATARINA</t>
  </si>
  <si>
    <t>Av. Getúlio Vargas, 361 - Palácio do Estado </t>
  </si>
  <si>
    <t>Orçamento Geral Obra Cartórios Eleitorais de Criciúma-SC</t>
  </si>
  <si>
    <t>Taxa: BDI 25%</t>
  </si>
  <si>
    <t>TOTAL GERAL: (Com Taxa BDI=25%)</t>
  </si>
  <si>
    <t>10.02.02</t>
  </si>
  <si>
    <t>ENCERAMENTO piso vinílico com cera acrílica (inclui lavagem do piso antes da aplicação da cera)</t>
  </si>
  <si>
    <t>MAT</t>
  </si>
  <si>
    <t>MO</t>
  </si>
  <si>
    <t>Cronograma  Geral Obra Cartórios Eleitorais de Criciúma-SC</t>
  </si>
  <si>
    <t>CÓDIGO </t>
  </si>
  <si>
    <t>DESCRIÇÃO </t>
  </si>
  <si>
    <t>DURAÇÃO (dias) </t>
  </si>
  <si>
    <t>PREÇO (R$) </t>
  </si>
  <si>
    <t>Mês 1 (R$)</t>
  </si>
  <si>
    <t>Mês 2 (R$)</t>
  </si>
  <si>
    <t>Mês 3 (R$)</t>
  </si>
  <si>
    <t>Mês 4 (R$)</t>
  </si>
  <si>
    <t>01  </t>
  </si>
  <si>
    <t>PROJETO EXECUTIVO </t>
  </si>
  <si>
    <t>*</t>
  </si>
  <si>
    <t>02  </t>
  </si>
  <si>
    <t>CANTEIRO DE OBRAS </t>
  </si>
  <si>
    <t>03  </t>
  </si>
  <si>
    <t>SERVIÇOS INICIAIS </t>
  </si>
  <si>
    <t>24</t>
  </si>
  <si>
    <t>04  </t>
  </si>
  <si>
    <t>ALVENARIA E VEDAÇÕES </t>
  </si>
  <si>
    <t>10</t>
  </si>
  <si>
    <t>05  </t>
  </si>
  <si>
    <t>INSTALAÇÕES HIDROSSANITÁRIAS </t>
  </si>
  <si>
    <t>30</t>
  </si>
  <si>
    <t>06  </t>
  </si>
  <si>
    <t>INSTALAÇÕES ELÉTRICAS </t>
  </si>
  <si>
    <t>63</t>
  </si>
  <si>
    <t>07  </t>
  </si>
  <si>
    <t>INSTALAÇÕES DE CABEAMENTO ESTRUTURADO DE TELEFONIA E DADOS </t>
  </si>
  <si>
    <t>08  </t>
  </si>
  <si>
    <t>IMPERMEABILIZAÇÃO </t>
  </si>
  <si>
    <t>21</t>
  </si>
  <si>
    <t>09  </t>
  </si>
  <si>
    <t>REVESTIMENTOS </t>
  </si>
  <si>
    <t>60</t>
  </si>
  <si>
    <t>10  </t>
  </si>
  <si>
    <t>PAVIMENTAÇÕES </t>
  </si>
  <si>
    <t>70</t>
  </si>
  <si>
    <t>11  </t>
  </si>
  <si>
    <t>SOLEIRAS E RODAPÉS </t>
  </si>
  <si>
    <t>6</t>
  </si>
  <si>
    <t>12  </t>
  </si>
  <si>
    <t>ESQUADRIAS </t>
  </si>
  <si>
    <t>48</t>
  </si>
  <si>
    <t>13  </t>
  </si>
  <si>
    <t>VIDRAÇARIA </t>
  </si>
  <si>
    <t>3</t>
  </si>
  <si>
    <t>14  </t>
  </si>
  <si>
    <t>GRADES </t>
  </si>
  <si>
    <t>15  </t>
  </si>
  <si>
    <t>FORROS </t>
  </si>
  <si>
    <t>15</t>
  </si>
  <si>
    <t>16  </t>
  </si>
  <si>
    <t>PINTURAS </t>
  </si>
  <si>
    <t>18</t>
  </si>
  <si>
    <t>17  </t>
  </si>
  <si>
    <t>APARELHOS SANITÁRIOS </t>
  </si>
  <si>
    <t>8</t>
  </si>
  <si>
    <t>18  </t>
  </si>
  <si>
    <t>PREVENÇÃO E COMBATE A INCÊNDIO </t>
  </si>
  <si>
    <t>1</t>
  </si>
  <si>
    <t>19  </t>
  </si>
  <si>
    <t>COMUNICAÇÃO VISUAL </t>
  </si>
  <si>
    <t>20  </t>
  </si>
  <si>
    <t>SERVIÇOS FINAIS </t>
  </si>
  <si>
    <t>4</t>
  </si>
  <si>
    <t>21  </t>
  </si>
  <si>
    <t>ADMINISTRAÇÃO LOCAL DA OBRA </t>
  </si>
  <si>
    <t>DESEMBOLSO MENSAL SEM TAXAS E SEM ADM. (R$)</t>
  </si>
  <si>
    <t>TOTAL FINAL SEM TAXAS E SEM ADM. (R$)</t>
  </si>
  <si>
    <t>BDI</t>
  </si>
  <si>
    <t>DESEMBOLSO MENSAL COM TAXAS E COM ADM. (R$)</t>
  </si>
  <si>
    <t>PERCENTUAL PARCIAL</t>
  </si>
  <si>
    <t>PERCENTUAL ACUMULADO</t>
  </si>
  <si>
    <t>VALOR TOTAL ACUMULADO (R$)</t>
  </si>
  <si>
    <t>TOTAL FINAL COM TAXAS E COM ADM. (R$)</t>
  </si>
  <si>
    <t>ÓRGÃO: TRIBUNAL REGIONAL ELEITORAL DE SANTA CATARINA</t>
  </si>
  <si>
    <t>PROPONENTE: CARLESSI ENGENHARIA COMERCIO E CONSTRUÇÕES LTDA</t>
  </si>
  <si>
    <t>* - O prazo para a elaboração dos projetos será de 20 dias conforme PROJETO BÁSICO</t>
  </si>
  <si>
    <t>PROPONENTE: CARLESSI ENGENHARIA COMÉRCIO E CONSTRUÇÕES LTDA</t>
  </si>
  <si>
    <t>OBRA: REFORMA DE EDIFICAÇÃO QUE ABRIGA OS CARTÓRIOS ELEITORAIS DE CRICIUMA/SC</t>
  </si>
  <si>
    <t>LOCAL: AV. GETÚLIO VARGAS, 361- PALÁCIO DO ESTADO</t>
  </si>
  <si>
    <t>DATA: 25/11/2009</t>
  </si>
  <si>
    <t>TP 003/2009</t>
  </si>
  <si>
    <t>ORÇAMENTO GERAL</t>
  </si>
  <si>
    <t>deles</t>
  </si>
  <si>
    <t>nosso</t>
  </si>
  <si>
    <t>deles-nosso</t>
  </si>
  <si>
    <t xml:space="preserve">TP 003/2009                                                                                                                                                                       DATA: 25/11/2009                                                 </t>
  </si>
  <si>
    <t>PREÇO MAT. (UNIT R$)</t>
  </si>
  <si>
    <t>PREÇO MAT. TOTAL/R$</t>
  </si>
  <si>
    <t>PREÇO M.O. (UNIT. R$)</t>
  </si>
  <si>
    <t>PREÇO M.O. (TOTAL/R$)</t>
  </si>
  <si>
    <t>QUANT</t>
  </si>
  <si>
    <t>UNID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</si>
</sst>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_);[Red]\(0.00\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4" fontId="1" fillId="4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 wrapText="1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" borderId="1" xfId="0" applyFont="1" applyFill="1" applyBorder="1" applyAlignment="1">
      <alignment/>
    </xf>
    <xf numFmtId="4" fontId="1" fillId="3" borderId="1" xfId="0" applyNumberFormat="1" applyFont="1" applyFill="1" applyBorder="1" applyAlignment="1">
      <alignment wrapText="1"/>
    </xf>
    <xf numFmtId="4" fontId="1" fillId="3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5" borderId="1" xfId="0" applyFill="1" applyBorder="1" applyAlignment="1">
      <alignment wrapText="1"/>
    </xf>
    <xf numFmtId="0" fontId="1" fillId="5" borderId="1" xfId="0" applyFont="1" applyFill="1" applyBorder="1" applyAlignment="1">
      <alignment horizontal="right" wrapText="1"/>
    </xf>
    <xf numFmtId="4" fontId="0" fillId="5" borderId="1" xfId="0" applyNumberFormat="1" applyFill="1" applyBorder="1" applyAlignment="1">
      <alignment wrapText="1"/>
    </xf>
    <xf numFmtId="4" fontId="0" fillId="5" borderId="2" xfId="0" applyNumberFormat="1" applyFill="1" applyBorder="1" applyAlignment="1">
      <alignment wrapText="1"/>
    </xf>
    <xf numFmtId="4" fontId="0" fillId="5" borderId="3" xfId="0" applyNumberFormat="1" applyFill="1" applyBorder="1" applyAlignment="1">
      <alignment/>
    </xf>
    <xf numFmtId="4" fontId="0" fillId="0" borderId="4" xfId="0" applyNumberFormat="1" applyBorder="1" applyAlignment="1">
      <alignment/>
    </xf>
    <xf numFmtId="4" fontId="1" fillId="2" borderId="5" xfId="0" applyNumberFormat="1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4" fontId="1" fillId="5" borderId="5" xfId="0" applyNumberFormat="1" applyFont="1" applyFill="1" applyBorder="1" applyAlignment="1">
      <alignment/>
    </xf>
    <xf numFmtId="4" fontId="0" fillId="2" borderId="2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43" fontId="0" fillId="2" borderId="1" xfId="0" applyNumberFormat="1" applyFont="1" applyFill="1" applyBorder="1" applyAlignment="1">
      <alignment/>
    </xf>
    <xf numFmtId="43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4" fontId="6" fillId="0" borderId="7" xfId="0" applyNumberFormat="1" applyFont="1" applyBorder="1" applyAlignment="1">
      <alignment horizontal="center" vertical="top" wrapText="1"/>
    </xf>
    <xf numFmtId="4" fontId="6" fillId="4" borderId="7" xfId="0" applyNumberFormat="1" applyFont="1" applyFill="1" applyBorder="1" applyAlignment="1">
      <alignment horizontal="center" vertical="top"/>
    </xf>
    <xf numFmtId="4" fontId="6" fillId="0" borderId="7" xfId="0" applyNumberFormat="1" applyFont="1" applyBorder="1" applyAlignment="1">
      <alignment horizontal="center" vertical="top"/>
    </xf>
    <xf numFmtId="4" fontId="6" fillId="6" borderId="7" xfId="0" applyNumberFormat="1" applyFont="1" applyFill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/>
    </xf>
    <xf numFmtId="4" fontId="6" fillId="0" borderId="8" xfId="0" applyNumberFormat="1" applyFont="1" applyBorder="1" applyAlignment="1">
      <alignment horizontal="center" vertical="top" wrapText="1"/>
    </xf>
    <xf numFmtId="4" fontId="6" fillId="6" borderId="8" xfId="0" applyNumberFormat="1" applyFont="1" applyFill="1" applyBorder="1" applyAlignment="1">
      <alignment horizontal="center" vertical="top"/>
    </xf>
    <xf numFmtId="4" fontId="6" fillId="0" borderId="8" xfId="0" applyNumberFormat="1" applyFont="1" applyBorder="1" applyAlignment="1">
      <alignment horizontal="center" vertical="top"/>
    </xf>
    <xf numFmtId="4" fontId="6" fillId="4" borderId="8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center" vertical="top" wrapText="1"/>
    </xf>
    <xf numFmtId="4" fontId="6" fillId="6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Border="1" applyAlignment="1">
      <alignment horizontal="center" vertical="top"/>
    </xf>
    <xf numFmtId="0" fontId="6" fillId="0" borderId="1" xfId="0" applyFont="1" applyBorder="1" applyAlignment="1">
      <alignment/>
    </xf>
    <xf numFmtId="0" fontId="6" fillId="0" borderId="2" xfId="0" applyFont="1" applyFill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4" fontId="6" fillId="3" borderId="1" xfId="0" applyNumberFormat="1" applyFont="1" applyFill="1" applyBorder="1" applyAlignment="1">
      <alignment/>
    </xf>
    <xf numFmtId="4" fontId="6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10" fontId="6" fillId="4" borderId="1" xfId="0" applyNumberFormat="1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4" fontId="6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0" fontId="6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right" vertical="justify" readingOrder="1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0" xfId="0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7" borderId="2" xfId="0" applyFont="1" applyFill="1" applyBorder="1" applyAlignment="1">
      <alignment/>
    </xf>
    <xf numFmtId="2" fontId="0" fillId="7" borderId="2" xfId="0" applyNumberFormat="1" applyFont="1" applyFill="1" applyBorder="1" applyAlignment="1">
      <alignment/>
    </xf>
    <xf numFmtId="43" fontId="0" fillId="7" borderId="2" xfId="0" applyNumberFormat="1" applyFill="1" applyBorder="1" applyAlignment="1">
      <alignment/>
    </xf>
    <xf numFmtId="0" fontId="0" fillId="0" borderId="2" xfId="0" applyFont="1" applyBorder="1" applyAlignment="1">
      <alignment/>
    </xf>
    <xf numFmtId="43" fontId="0" fillId="0" borderId="2" xfId="0" applyNumberFormat="1" applyBorder="1" applyAlignment="1">
      <alignment/>
    </xf>
    <xf numFmtId="0" fontId="0" fillId="7" borderId="2" xfId="0" applyFill="1" applyBorder="1" applyAlignment="1">
      <alignment/>
    </xf>
    <xf numFmtId="2" fontId="0" fillId="0" borderId="2" xfId="0" applyNumberFormat="1" applyBorder="1" applyAlignment="1">
      <alignment/>
    </xf>
    <xf numFmtId="43" fontId="0" fillId="0" borderId="1" xfId="0" applyNumberFormat="1" applyFill="1" applyBorder="1" applyAlignment="1">
      <alignment/>
    </xf>
    <xf numFmtId="43" fontId="1" fillId="0" borderId="1" xfId="0" applyNumberFormat="1" applyFont="1" applyBorder="1" applyAlignment="1">
      <alignment/>
    </xf>
    <xf numFmtId="43" fontId="0" fillId="0" borderId="1" xfId="0" applyNumberFormat="1" applyFont="1" applyBorder="1" applyAlignment="1">
      <alignment/>
    </xf>
    <xf numFmtId="170" fontId="0" fillId="0" borderId="1" xfId="0" applyNumberFormat="1" applyBorder="1" applyAlignment="1">
      <alignment/>
    </xf>
    <xf numFmtId="170" fontId="1" fillId="0" borderId="1" xfId="0" applyNumberFormat="1" applyFont="1" applyBorder="1" applyAlignment="1">
      <alignment/>
    </xf>
    <xf numFmtId="170" fontId="0" fillId="0" borderId="1" xfId="0" applyNumberForma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Border="1" applyAlignment="1">
      <alignment vertical="justify" readingOrder="1"/>
    </xf>
    <xf numFmtId="0" fontId="0" fillId="0" borderId="0" xfId="0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0" xfId="0" applyNumberFormat="1" applyBorder="1" applyAlignment="1">
      <alignment vertical="justify" readingOrder="1"/>
    </xf>
    <xf numFmtId="0" fontId="8" fillId="2" borderId="4" xfId="0" applyFont="1" applyFill="1" applyBorder="1" applyAlignment="1">
      <alignment horizontal="center" vertical="justify" wrapText="1" readingOrder="1"/>
    </xf>
    <xf numFmtId="0" fontId="8" fillId="2" borderId="4" xfId="0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3" fontId="0" fillId="0" borderId="0" xfId="0" applyNumberFormat="1" applyBorder="1" applyAlignment="1">
      <alignment shrinkToFi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3" fontId="0" fillId="0" borderId="1" xfId="20" applyFont="1" applyBorder="1" applyAlignment="1">
      <alignment horizontal="right" vertical="center"/>
    </xf>
    <xf numFmtId="43" fontId="0" fillId="0" borderId="1" xfId="20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43" fontId="0" fillId="0" borderId="1" xfId="20" applyFont="1" applyBorder="1" applyAlignment="1">
      <alignment vertical="center"/>
    </xf>
    <xf numFmtId="4" fontId="0" fillId="0" borderId="15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43" fontId="0" fillId="0" borderId="1" xfId="20" applyFont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43" fontId="0" fillId="3" borderId="1" xfId="20" applyFont="1" applyFill="1" applyBorder="1" applyAlignment="1">
      <alignment vertical="center"/>
    </xf>
    <xf numFmtId="43" fontId="0" fillId="3" borderId="1" xfId="20" applyFill="1" applyBorder="1" applyAlignment="1">
      <alignment vertical="center" wrapText="1"/>
    </xf>
    <xf numFmtId="4" fontId="0" fillId="3" borderId="15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3" fontId="1" fillId="0" borderId="1" xfId="20" applyFont="1" applyBorder="1" applyAlignment="1">
      <alignment vertical="center"/>
    </xf>
    <xf numFmtId="43" fontId="1" fillId="0" borderId="1" xfId="20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43" fontId="1" fillId="3" borderId="1" xfId="20" applyFont="1" applyFill="1" applyBorder="1" applyAlignment="1">
      <alignment vertical="center"/>
    </xf>
    <xf numFmtId="43" fontId="1" fillId="3" borderId="1" xfId="20" applyFont="1" applyFill="1" applyBorder="1" applyAlignment="1">
      <alignment vertical="center" wrapText="1"/>
    </xf>
    <xf numFmtId="4" fontId="1" fillId="3" borderId="15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43" fontId="0" fillId="5" borderId="1" xfId="20" applyFont="1" applyFill="1" applyBorder="1" applyAlignment="1">
      <alignment vertical="center" wrapText="1"/>
    </xf>
    <xf numFmtId="43" fontId="0" fillId="5" borderId="1" xfId="20" applyFill="1" applyBorder="1" applyAlignment="1">
      <alignment vertical="center" shrinkToFit="1"/>
    </xf>
    <xf numFmtId="43" fontId="0" fillId="5" borderId="1" xfId="20" applyFont="1" applyFill="1" applyBorder="1" applyAlignment="1">
      <alignment vertical="center"/>
    </xf>
    <xf numFmtId="4" fontId="0" fillId="5" borderId="15" xfId="0" applyNumberFormat="1" applyFill="1" applyBorder="1" applyAlignment="1">
      <alignment vertical="center" wrapText="1"/>
    </xf>
    <xf numFmtId="4" fontId="1" fillId="5" borderId="3" xfId="0" applyNumberFormat="1" applyFont="1" applyFill="1" applyBorder="1" applyAlignment="1">
      <alignment vertical="center"/>
    </xf>
    <xf numFmtId="4" fontId="0" fillId="5" borderId="16" xfId="0" applyNumberFormat="1" applyFill="1" applyBorder="1" applyAlignment="1">
      <alignment vertical="center" wrapText="1"/>
    </xf>
    <xf numFmtId="4" fontId="1" fillId="5" borderId="12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48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showGridLines="0" zoomScale="90" zoomScaleNormal="90" workbookViewId="0" topLeftCell="A142">
      <selection activeCell="I1" activeCellId="2" sqref="C1:E16384 G1:G16384 I1:J16384"/>
    </sheetView>
  </sheetViews>
  <sheetFormatPr defaultColWidth="9.140625" defaultRowHeight="12.75"/>
  <cols>
    <col min="1" max="1" width="14.8515625" style="7" customWidth="1"/>
    <col min="2" max="2" width="77.00390625" style="7" customWidth="1"/>
    <col min="3" max="3" width="9.57421875" style="7" hidden="1" customWidth="1"/>
    <col min="4" max="4" width="11.421875" style="7" hidden="1" customWidth="1"/>
    <col min="5" max="5" width="10.7109375" style="7" hidden="1" customWidth="1"/>
    <col min="6" max="6" width="13.57421875" style="7" customWidth="1"/>
    <col min="7" max="7" width="13.57421875" style="9" hidden="1" customWidth="1"/>
    <col min="8" max="8" width="12.28125" style="7" customWidth="1"/>
    <col min="9" max="9" width="12.28125" style="9" hidden="1" customWidth="1"/>
    <col min="10" max="10" width="15.421875" style="9" hidden="1" customWidth="1"/>
    <col min="11" max="16384" width="9.140625" style="7" customWidth="1"/>
  </cols>
  <sheetData>
    <row r="1" spans="1:10" ht="12.75">
      <c r="A1" s="47"/>
      <c r="B1" s="47"/>
      <c r="C1" s="47"/>
      <c r="D1" s="47"/>
      <c r="E1" s="47"/>
      <c r="F1" s="47"/>
      <c r="G1" s="48"/>
      <c r="H1" s="47"/>
      <c r="I1" s="48"/>
      <c r="J1" s="48"/>
    </row>
    <row r="2" spans="1:10" ht="15.75">
      <c r="A2" s="47"/>
      <c r="B2" s="47"/>
      <c r="C2" s="52"/>
      <c r="D2" s="47"/>
      <c r="E2" s="52"/>
      <c r="F2" s="53"/>
      <c r="G2" s="48"/>
      <c r="H2" s="47"/>
      <c r="I2" s="48"/>
      <c r="J2" s="53" t="s">
        <v>467</v>
      </c>
    </row>
    <row r="3" spans="1:10" ht="12.75">
      <c r="A3" s="47"/>
      <c r="B3" s="47"/>
      <c r="C3" s="47"/>
      <c r="D3" s="47"/>
      <c r="E3" s="47"/>
      <c r="F3" s="54"/>
      <c r="G3" s="48"/>
      <c r="H3" s="47"/>
      <c r="I3" s="48"/>
      <c r="J3" s="54" t="s">
        <v>469</v>
      </c>
    </row>
    <row r="4" spans="1:10" ht="12.75">
      <c r="A4" s="47"/>
      <c r="B4" s="47"/>
      <c r="C4" s="47"/>
      <c r="D4" s="47"/>
      <c r="E4" s="47"/>
      <c r="F4" s="54"/>
      <c r="G4" s="48"/>
      <c r="H4" s="47"/>
      <c r="I4" s="48"/>
      <c r="J4" s="54" t="s">
        <v>468</v>
      </c>
    </row>
    <row r="5" spans="1:10" ht="12.75">
      <c r="A5" s="47"/>
      <c r="B5" s="47"/>
      <c r="C5" s="47"/>
      <c r="D5" s="47"/>
      <c r="E5" s="47"/>
      <c r="F5" s="47"/>
      <c r="G5" s="48"/>
      <c r="H5" s="47"/>
      <c r="I5" s="48"/>
      <c r="J5" s="48"/>
    </row>
    <row r="6" spans="1:10" ht="12.75">
      <c r="A6" s="49"/>
      <c r="B6" s="49"/>
      <c r="C6" s="50"/>
      <c r="D6" s="50"/>
      <c r="E6" s="50"/>
      <c r="F6" s="50"/>
      <c r="G6" s="51"/>
      <c r="H6" s="50"/>
      <c r="I6" s="51"/>
      <c r="J6" s="51" t="s">
        <v>470</v>
      </c>
    </row>
    <row r="7" spans="1:10" ht="12.75">
      <c r="A7" s="49"/>
      <c r="B7" s="49"/>
      <c r="C7" s="50"/>
      <c r="D7" s="50"/>
      <c r="E7" s="50"/>
      <c r="F7" s="50"/>
      <c r="G7" s="51"/>
      <c r="H7" s="50"/>
      <c r="I7" s="51"/>
      <c r="J7" s="51"/>
    </row>
    <row r="8" spans="1:10" s="8" customFormat="1" ht="25.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10" t="s">
        <v>463</v>
      </c>
      <c r="H8" s="4" t="s">
        <v>6</v>
      </c>
      <c r="I8" s="10" t="s">
        <v>464</v>
      </c>
      <c r="J8" s="10" t="s">
        <v>465</v>
      </c>
    </row>
    <row r="9" spans="1:10" ht="12.75">
      <c r="A9" s="14" t="s">
        <v>7</v>
      </c>
      <c r="B9" s="14" t="s">
        <v>8</v>
      </c>
      <c r="C9" s="15"/>
      <c r="D9" s="15"/>
      <c r="E9" s="15"/>
      <c r="F9" s="15"/>
      <c r="G9" s="16"/>
      <c r="H9" s="15"/>
      <c r="I9" s="16"/>
      <c r="J9" s="16"/>
    </row>
    <row r="10" spans="1:10" s="21" customFormat="1" ht="12.75">
      <c r="A10" s="17" t="s">
        <v>9</v>
      </c>
      <c r="B10" s="17" t="s">
        <v>10</v>
      </c>
      <c r="C10" s="18"/>
      <c r="D10" s="18"/>
      <c r="E10" s="18"/>
      <c r="F10" s="18"/>
      <c r="G10" s="20"/>
      <c r="H10" s="18"/>
      <c r="I10" s="20"/>
      <c r="J10" s="20"/>
    </row>
    <row r="11" spans="1:10" ht="12.75">
      <c r="A11" s="2" t="s">
        <v>307</v>
      </c>
      <c r="B11" s="2" t="s">
        <v>11</v>
      </c>
      <c r="C11" s="2" t="s">
        <v>12</v>
      </c>
      <c r="D11" s="2" t="s">
        <v>13</v>
      </c>
      <c r="E11" s="2">
        <v>390.69</v>
      </c>
      <c r="F11" s="2">
        <v>0</v>
      </c>
      <c r="G11" s="3">
        <f>F11*E11</f>
        <v>0</v>
      </c>
      <c r="H11" s="2">
        <v>3.28</v>
      </c>
      <c r="I11" s="3">
        <f>H11*E11</f>
        <v>1281.4632</v>
      </c>
      <c r="J11" s="6">
        <f>G11+I11</f>
        <v>1281.4632</v>
      </c>
    </row>
    <row r="12" spans="1:10" s="21" customFormat="1" ht="12.75">
      <c r="A12" s="17" t="s">
        <v>308</v>
      </c>
      <c r="B12" s="17" t="s">
        <v>14</v>
      </c>
      <c r="C12" s="18"/>
      <c r="D12" s="18"/>
      <c r="E12" s="18"/>
      <c r="F12" s="18"/>
      <c r="G12" s="19"/>
      <c r="H12" s="18"/>
      <c r="I12" s="19"/>
      <c r="J12" s="20"/>
    </row>
    <row r="13" spans="1:10" ht="12.75">
      <c r="A13" s="2" t="s">
        <v>309</v>
      </c>
      <c r="B13" s="2" t="s">
        <v>15</v>
      </c>
      <c r="C13" s="2" t="s">
        <v>12</v>
      </c>
      <c r="D13" s="2" t="s">
        <v>13</v>
      </c>
      <c r="E13" s="2">
        <v>390.69</v>
      </c>
      <c r="F13" s="2">
        <v>0</v>
      </c>
      <c r="G13" s="3">
        <f>F13*E13</f>
        <v>0</v>
      </c>
      <c r="H13" s="2">
        <v>5.45</v>
      </c>
      <c r="I13" s="3">
        <f>H13*E13</f>
        <v>2129.2605</v>
      </c>
      <c r="J13" s="6">
        <f>G13+I13</f>
        <v>2129.2605</v>
      </c>
    </row>
    <row r="14" spans="1:10" ht="12.75">
      <c r="A14" s="2" t="s">
        <v>310</v>
      </c>
      <c r="B14" s="2" t="s">
        <v>16</v>
      </c>
      <c r="C14" s="2" t="s">
        <v>12</v>
      </c>
      <c r="D14" s="2" t="s">
        <v>17</v>
      </c>
      <c r="E14" s="2">
        <v>1</v>
      </c>
      <c r="F14" s="2">
        <v>0</v>
      </c>
      <c r="G14" s="3">
        <f>F14*E14</f>
        <v>0</v>
      </c>
      <c r="H14" s="2">
        <v>2652.97</v>
      </c>
      <c r="I14" s="3">
        <f>H14*E14</f>
        <v>2652.97</v>
      </c>
      <c r="J14" s="6">
        <f>G14+I14</f>
        <v>2652.97</v>
      </c>
    </row>
    <row r="15" spans="1:10" ht="12.75">
      <c r="A15" s="13"/>
      <c r="B15" s="11" t="s">
        <v>466</v>
      </c>
      <c r="C15" s="2"/>
      <c r="D15" s="2"/>
      <c r="E15" s="2"/>
      <c r="F15" s="2"/>
      <c r="G15" s="3"/>
      <c r="H15" s="2"/>
      <c r="I15" s="3"/>
      <c r="J15" s="22">
        <f>SUM(J11:J14)</f>
        <v>6063.6937</v>
      </c>
    </row>
    <row r="16" spans="1:10" ht="12.75">
      <c r="A16" s="14" t="s">
        <v>18</v>
      </c>
      <c r="B16" s="14" t="s">
        <v>19</v>
      </c>
      <c r="C16" s="15"/>
      <c r="D16" s="15"/>
      <c r="E16" s="15"/>
      <c r="F16" s="15"/>
      <c r="G16" s="23"/>
      <c r="H16" s="15"/>
      <c r="I16" s="23"/>
      <c r="J16" s="16"/>
    </row>
    <row r="17" spans="1:10" ht="12.75">
      <c r="A17" s="13" t="s">
        <v>20</v>
      </c>
      <c r="B17" s="13" t="s">
        <v>21</v>
      </c>
      <c r="C17" s="5"/>
      <c r="D17" s="5"/>
      <c r="E17" s="5"/>
      <c r="F17" s="5"/>
      <c r="G17" s="3"/>
      <c r="H17" s="5"/>
      <c r="I17" s="3"/>
      <c r="J17" s="6"/>
    </row>
    <row r="18" spans="1:10" ht="12.75">
      <c r="A18" s="2" t="s">
        <v>311</v>
      </c>
      <c r="B18" s="2" t="s">
        <v>22</v>
      </c>
      <c r="C18" s="2" t="s">
        <v>23</v>
      </c>
      <c r="D18" s="2" t="s">
        <v>13</v>
      </c>
      <c r="E18" s="2">
        <v>2</v>
      </c>
      <c r="F18" s="2">
        <v>159.63</v>
      </c>
      <c r="G18" s="3">
        <f>F18*E18</f>
        <v>319.26</v>
      </c>
      <c r="H18" s="2">
        <v>19.16</v>
      </c>
      <c r="I18" s="3">
        <f>H18*E18</f>
        <v>38.32</v>
      </c>
      <c r="J18" s="6">
        <f>G18+I18</f>
        <v>357.58</v>
      </c>
    </row>
    <row r="19" spans="1:10" ht="12.75">
      <c r="A19" s="2" t="s">
        <v>312</v>
      </c>
      <c r="B19" s="2" t="s">
        <v>24</v>
      </c>
      <c r="C19" s="2" t="s">
        <v>23</v>
      </c>
      <c r="D19" s="2" t="s">
        <v>13</v>
      </c>
      <c r="E19" s="2">
        <v>75</v>
      </c>
      <c r="F19" s="2">
        <v>2.43</v>
      </c>
      <c r="G19" s="3">
        <f>F19*E19</f>
        <v>182.25</v>
      </c>
      <c r="H19" s="2">
        <v>4.81</v>
      </c>
      <c r="I19" s="3">
        <f>H19*E19</f>
        <v>360.74999999999994</v>
      </c>
      <c r="J19" s="6">
        <f>G19+I19</f>
        <v>543</v>
      </c>
    </row>
    <row r="20" spans="1:10" ht="12.75">
      <c r="A20" s="2" t="s">
        <v>313</v>
      </c>
      <c r="B20" s="2" t="s">
        <v>25</v>
      </c>
      <c r="C20" s="2" t="s">
        <v>23</v>
      </c>
      <c r="D20" s="2" t="s">
        <v>13</v>
      </c>
      <c r="E20" s="2">
        <v>75</v>
      </c>
      <c r="F20" s="2">
        <v>8.42</v>
      </c>
      <c r="G20" s="3">
        <f>F20*E20</f>
        <v>631.5</v>
      </c>
      <c r="H20" s="2">
        <v>11.47</v>
      </c>
      <c r="I20" s="3">
        <f>H20*E20</f>
        <v>860.25</v>
      </c>
      <c r="J20" s="6">
        <f>G20+I20</f>
        <v>1491.75</v>
      </c>
    </row>
    <row r="21" spans="1:10" s="8" customFormat="1" ht="12.75">
      <c r="A21" s="13" t="s">
        <v>26</v>
      </c>
      <c r="B21" s="13" t="s">
        <v>27</v>
      </c>
      <c r="C21" s="24"/>
      <c r="D21" s="24"/>
      <c r="E21" s="24"/>
      <c r="F21" s="24"/>
      <c r="G21" s="25"/>
      <c r="H21" s="24"/>
      <c r="I21" s="25"/>
      <c r="J21" s="12"/>
    </row>
    <row r="22" spans="1:10" ht="12.75">
      <c r="A22" s="2" t="s">
        <v>314</v>
      </c>
      <c r="B22" s="2" t="s">
        <v>28</v>
      </c>
      <c r="C22" s="2" t="s">
        <v>23</v>
      </c>
      <c r="D22" s="2" t="s">
        <v>13</v>
      </c>
      <c r="E22" s="2">
        <v>25</v>
      </c>
      <c r="F22" s="2">
        <v>0</v>
      </c>
      <c r="G22" s="3">
        <f>F22*E22</f>
        <v>0</v>
      </c>
      <c r="H22" s="2">
        <v>2.11</v>
      </c>
      <c r="I22" s="3">
        <f>H22*E22</f>
        <v>52.75</v>
      </c>
      <c r="J22" s="6">
        <f>G22+I22</f>
        <v>52.75</v>
      </c>
    </row>
    <row r="23" spans="1:10" ht="12.75">
      <c r="A23" s="2"/>
      <c r="B23" s="11" t="s">
        <v>466</v>
      </c>
      <c r="C23" s="2"/>
      <c r="D23" s="2"/>
      <c r="E23" s="2"/>
      <c r="F23" s="2"/>
      <c r="G23" s="3"/>
      <c r="H23" s="2"/>
      <c r="I23" s="3"/>
      <c r="J23" s="22">
        <f>SUM(J18:J22)</f>
        <v>2445.08</v>
      </c>
    </row>
    <row r="24" spans="1:10" s="8" customFormat="1" ht="12.75">
      <c r="A24" s="14" t="s">
        <v>29</v>
      </c>
      <c r="B24" s="14" t="s">
        <v>30</v>
      </c>
      <c r="C24" s="30"/>
      <c r="D24" s="30"/>
      <c r="E24" s="30"/>
      <c r="F24" s="30"/>
      <c r="G24" s="31"/>
      <c r="H24" s="30"/>
      <c r="I24" s="31"/>
      <c r="J24" s="32"/>
    </row>
    <row r="25" spans="1:10" s="8" customFormat="1" ht="12.75">
      <c r="A25" s="13" t="s">
        <v>31</v>
      </c>
      <c r="B25" s="13" t="s">
        <v>32</v>
      </c>
      <c r="C25" s="24"/>
      <c r="D25" s="24"/>
      <c r="E25" s="24"/>
      <c r="F25" s="24"/>
      <c r="G25" s="25"/>
      <c r="H25" s="24"/>
      <c r="I25" s="25"/>
      <c r="J25" s="12"/>
    </row>
    <row r="26" spans="1:10" ht="12.75">
      <c r="A26" s="2" t="s">
        <v>315</v>
      </c>
      <c r="B26" s="2" t="s">
        <v>33</v>
      </c>
      <c r="C26" s="2" t="s">
        <v>23</v>
      </c>
      <c r="D26" s="2" t="s">
        <v>34</v>
      </c>
      <c r="E26" s="2">
        <v>10.85</v>
      </c>
      <c r="F26" s="2">
        <v>0</v>
      </c>
      <c r="G26" s="3">
        <f aca="true" t="shared" si="0" ref="G26:G51">F26*E26</f>
        <v>0</v>
      </c>
      <c r="H26" s="2">
        <v>18.45</v>
      </c>
      <c r="I26" s="3">
        <f aca="true" t="shared" si="1" ref="I26:I51">H26*E26</f>
        <v>200.18249999999998</v>
      </c>
      <c r="J26" s="6">
        <f aca="true" t="shared" si="2" ref="J26:J51">G26+I26</f>
        <v>200.18249999999998</v>
      </c>
    </row>
    <row r="27" spans="1:10" ht="12.75">
      <c r="A27" s="2" t="s">
        <v>316</v>
      </c>
      <c r="B27" s="2" t="s">
        <v>35</v>
      </c>
      <c r="C27" s="2" t="s">
        <v>23</v>
      </c>
      <c r="D27" s="2" t="s">
        <v>13</v>
      </c>
      <c r="E27" s="2">
        <v>21.71</v>
      </c>
      <c r="F27" s="2">
        <v>0</v>
      </c>
      <c r="G27" s="3">
        <f t="shared" si="0"/>
        <v>0</v>
      </c>
      <c r="H27" s="2">
        <v>8.61</v>
      </c>
      <c r="I27" s="3">
        <f t="shared" si="1"/>
        <v>186.9231</v>
      </c>
      <c r="J27" s="6">
        <f t="shared" si="2"/>
        <v>186.9231</v>
      </c>
    </row>
    <row r="28" spans="1:10" ht="12.75">
      <c r="A28" s="2" t="s">
        <v>317</v>
      </c>
      <c r="B28" s="2" t="s">
        <v>36</v>
      </c>
      <c r="C28" s="2" t="s">
        <v>23</v>
      </c>
      <c r="D28" s="2" t="s">
        <v>37</v>
      </c>
      <c r="E28" s="2">
        <v>29.86</v>
      </c>
      <c r="F28" s="2">
        <v>0</v>
      </c>
      <c r="G28" s="3">
        <f t="shared" si="0"/>
        <v>0</v>
      </c>
      <c r="H28" s="2">
        <v>2.11</v>
      </c>
      <c r="I28" s="3">
        <f t="shared" si="1"/>
        <v>63.004599999999996</v>
      </c>
      <c r="J28" s="6">
        <f t="shared" si="2"/>
        <v>63.004599999999996</v>
      </c>
    </row>
    <row r="29" spans="1:10" ht="12.75">
      <c r="A29" s="2" t="s">
        <v>318</v>
      </c>
      <c r="B29" s="2" t="s">
        <v>38</v>
      </c>
      <c r="C29" s="2" t="s">
        <v>23</v>
      </c>
      <c r="D29" s="2" t="s">
        <v>13</v>
      </c>
      <c r="E29" s="2">
        <v>50.54</v>
      </c>
      <c r="F29" s="2">
        <v>0</v>
      </c>
      <c r="G29" s="3">
        <f t="shared" si="0"/>
        <v>0</v>
      </c>
      <c r="H29" s="2">
        <v>3.08</v>
      </c>
      <c r="I29" s="3">
        <f t="shared" si="1"/>
        <v>155.6632</v>
      </c>
      <c r="J29" s="6">
        <f t="shared" si="2"/>
        <v>155.6632</v>
      </c>
    </row>
    <row r="30" spans="1:10" ht="12.75">
      <c r="A30" s="2" t="s">
        <v>319</v>
      </c>
      <c r="B30" s="2" t="s">
        <v>39</v>
      </c>
      <c r="C30" s="2" t="s">
        <v>23</v>
      </c>
      <c r="D30" s="2" t="s">
        <v>13</v>
      </c>
      <c r="E30" s="2">
        <v>527.94</v>
      </c>
      <c r="F30" s="2">
        <v>0</v>
      </c>
      <c r="G30" s="3">
        <f t="shared" si="0"/>
        <v>0</v>
      </c>
      <c r="H30" s="2">
        <v>2.11</v>
      </c>
      <c r="I30" s="3">
        <f t="shared" si="1"/>
        <v>1113.9534</v>
      </c>
      <c r="J30" s="6">
        <f t="shared" si="2"/>
        <v>1113.9534</v>
      </c>
    </row>
    <row r="31" spans="1:10" ht="12.75">
      <c r="A31" s="2" t="s">
        <v>320</v>
      </c>
      <c r="B31" s="2" t="s">
        <v>40</v>
      </c>
      <c r="C31" s="2" t="s">
        <v>23</v>
      </c>
      <c r="D31" s="2" t="s">
        <v>13</v>
      </c>
      <c r="E31" s="2">
        <v>8.55</v>
      </c>
      <c r="F31" s="2">
        <v>0.63</v>
      </c>
      <c r="G31" s="3">
        <f t="shared" si="0"/>
        <v>5.386500000000001</v>
      </c>
      <c r="H31" s="2">
        <v>2.64</v>
      </c>
      <c r="I31" s="3">
        <f t="shared" si="1"/>
        <v>22.572000000000003</v>
      </c>
      <c r="J31" s="6">
        <f t="shared" si="2"/>
        <v>27.958500000000004</v>
      </c>
    </row>
    <row r="32" spans="1:10" ht="12.75">
      <c r="A32" s="2" t="s">
        <v>321</v>
      </c>
      <c r="B32" s="2" t="s">
        <v>41</v>
      </c>
      <c r="C32" s="2" t="s">
        <v>23</v>
      </c>
      <c r="D32" s="2" t="s">
        <v>13</v>
      </c>
      <c r="E32" s="2">
        <v>3.26</v>
      </c>
      <c r="F32" s="2">
        <v>0</v>
      </c>
      <c r="G32" s="3">
        <f t="shared" si="0"/>
        <v>0</v>
      </c>
      <c r="H32" s="2">
        <v>4.25</v>
      </c>
      <c r="I32" s="3">
        <f t="shared" si="1"/>
        <v>13.854999999999999</v>
      </c>
      <c r="J32" s="6">
        <f t="shared" si="2"/>
        <v>13.854999999999999</v>
      </c>
    </row>
    <row r="33" spans="1:10" ht="12.75">
      <c r="A33" s="2" t="s">
        <v>322</v>
      </c>
      <c r="B33" s="2" t="s">
        <v>42</v>
      </c>
      <c r="C33" s="2" t="s">
        <v>23</v>
      </c>
      <c r="D33" s="2" t="s">
        <v>13</v>
      </c>
      <c r="E33" s="2">
        <v>209.11</v>
      </c>
      <c r="F33" s="2">
        <v>0</v>
      </c>
      <c r="G33" s="3">
        <f t="shared" si="0"/>
        <v>0</v>
      </c>
      <c r="H33" s="2">
        <v>2.15</v>
      </c>
      <c r="I33" s="3">
        <f t="shared" si="1"/>
        <v>449.5865</v>
      </c>
      <c r="J33" s="6">
        <f t="shared" si="2"/>
        <v>449.5865</v>
      </c>
    </row>
    <row r="34" spans="1:10" ht="12.75">
      <c r="A34" s="2" t="s">
        <v>323</v>
      </c>
      <c r="B34" s="2" t="s">
        <v>43</v>
      </c>
      <c r="C34" s="2" t="s">
        <v>23</v>
      </c>
      <c r="D34" s="2" t="s">
        <v>13</v>
      </c>
      <c r="E34" s="2">
        <v>16.8</v>
      </c>
      <c r="F34" s="2">
        <v>0</v>
      </c>
      <c r="G34" s="3">
        <f t="shared" si="0"/>
        <v>0</v>
      </c>
      <c r="H34" s="2">
        <v>2.11</v>
      </c>
      <c r="I34" s="3">
        <f t="shared" si="1"/>
        <v>35.448</v>
      </c>
      <c r="J34" s="6">
        <f t="shared" si="2"/>
        <v>35.448</v>
      </c>
    </row>
    <row r="35" spans="1:10" ht="12.75">
      <c r="A35" s="2" t="s">
        <v>324</v>
      </c>
      <c r="B35" s="2" t="s">
        <v>44</v>
      </c>
      <c r="C35" s="2" t="s">
        <v>23</v>
      </c>
      <c r="D35" s="2" t="s">
        <v>13</v>
      </c>
      <c r="E35" s="2">
        <v>277.42</v>
      </c>
      <c r="F35" s="2">
        <v>0</v>
      </c>
      <c r="G35" s="3">
        <f t="shared" si="0"/>
        <v>0</v>
      </c>
      <c r="H35" s="2">
        <v>2.1</v>
      </c>
      <c r="I35" s="3">
        <f t="shared" si="1"/>
        <v>582.5820000000001</v>
      </c>
      <c r="J35" s="6">
        <f t="shared" si="2"/>
        <v>582.5820000000001</v>
      </c>
    </row>
    <row r="36" spans="1:10" ht="12.75">
      <c r="A36" s="2" t="s">
        <v>325</v>
      </c>
      <c r="B36" s="2" t="s">
        <v>45</v>
      </c>
      <c r="C36" s="2" t="s">
        <v>23</v>
      </c>
      <c r="D36" s="2" t="s">
        <v>13</v>
      </c>
      <c r="E36" s="2">
        <v>12.42</v>
      </c>
      <c r="F36" s="2">
        <v>0</v>
      </c>
      <c r="G36" s="3">
        <f t="shared" si="0"/>
        <v>0</v>
      </c>
      <c r="H36" s="2">
        <v>6.6</v>
      </c>
      <c r="I36" s="3">
        <f t="shared" si="1"/>
        <v>81.972</v>
      </c>
      <c r="J36" s="6">
        <f t="shared" si="2"/>
        <v>81.972</v>
      </c>
    </row>
    <row r="37" spans="1:10" ht="12.75">
      <c r="A37" s="2" t="s">
        <v>326</v>
      </c>
      <c r="B37" s="2" t="s">
        <v>46</v>
      </c>
      <c r="C37" s="2" t="s">
        <v>23</v>
      </c>
      <c r="D37" s="2" t="s">
        <v>13</v>
      </c>
      <c r="E37" s="2">
        <v>113.65</v>
      </c>
      <c r="F37" s="2">
        <v>0</v>
      </c>
      <c r="G37" s="3">
        <f t="shared" si="0"/>
        <v>0</v>
      </c>
      <c r="H37" s="2">
        <v>10.47</v>
      </c>
      <c r="I37" s="3">
        <f t="shared" si="1"/>
        <v>1189.9155</v>
      </c>
      <c r="J37" s="6">
        <f t="shared" si="2"/>
        <v>1189.9155</v>
      </c>
    </row>
    <row r="38" spans="1:10" ht="12.75">
      <c r="A38" s="2" t="s">
        <v>327</v>
      </c>
      <c r="B38" s="2" t="s">
        <v>47</v>
      </c>
      <c r="C38" s="2" t="s">
        <v>23</v>
      </c>
      <c r="D38" s="2" t="s">
        <v>13</v>
      </c>
      <c r="E38" s="2">
        <v>59.04</v>
      </c>
      <c r="F38" s="2">
        <v>0</v>
      </c>
      <c r="G38" s="3">
        <f t="shared" si="0"/>
        <v>0</v>
      </c>
      <c r="H38" s="2">
        <v>7.51</v>
      </c>
      <c r="I38" s="3">
        <f t="shared" si="1"/>
        <v>443.3904</v>
      </c>
      <c r="J38" s="6">
        <f t="shared" si="2"/>
        <v>443.3904</v>
      </c>
    </row>
    <row r="39" spans="1:10" ht="12.75">
      <c r="A39" s="2" t="s">
        <v>328</v>
      </c>
      <c r="B39" s="2" t="s">
        <v>48</v>
      </c>
      <c r="C39" s="2" t="s">
        <v>23</v>
      </c>
      <c r="D39" s="2" t="s">
        <v>17</v>
      </c>
      <c r="E39" s="2">
        <v>13</v>
      </c>
      <c r="F39" s="2">
        <v>0</v>
      </c>
      <c r="G39" s="3">
        <f t="shared" si="0"/>
        <v>0</v>
      </c>
      <c r="H39" s="2">
        <v>6.98</v>
      </c>
      <c r="I39" s="3">
        <f t="shared" si="1"/>
        <v>90.74000000000001</v>
      </c>
      <c r="J39" s="6">
        <f t="shared" si="2"/>
        <v>90.74000000000001</v>
      </c>
    </row>
    <row r="40" spans="1:10" ht="12.75">
      <c r="A40" s="2" t="s">
        <v>329</v>
      </c>
      <c r="B40" s="2" t="s">
        <v>49</v>
      </c>
      <c r="C40" s="2" t="s">
        <v>23</v>
      </c>
      <c r="D40" s="2" t="s">
        <v>37</v>
      </c>
      <c r="E40" s="2">
        <v>144.55</v>
      </c>
      <c r="F40" s="2">
        <v>0</v>
      </c>
      <c r="G40" s="3">
        <f t="shared" si="0"/>
        <v>0</v>
      </c>
      <c r="H40" s="2">
        <v>1.04</v>
      </c>
      <c r="I40" s="3">
        <f t="shared" si="1"/>
        <v>150.33200000000002</v>
      </c>
      <c r="J40" s="6">
        <f t="shared" si="2"/>
        <v>150.33200000000002</v>
      </c>
    </row>
    <row r="41" spans="1:10" ht="12.75">
      <c r="A41" s="2" t="s">
        <v>330</v>
      </c>
      <c r="B41" s="2" t="s">
        <v>50</v>
      </c>
      <c r="C41" s="2" t="s">
        <v>23</v>
      </c>
      <c r="D41" s="2" t="s">
        <v>13</v>
      </c>
      <c r="E41" s="2">
        <v>27.72</v>
      </c>
      <c r="F41" s="2">
        <v>0</v>
      </c>
      <c r="G41" s="3">
        <f t="shared" si="0"/>
        <v>0</v>
      </c>
      <c r="H41" s="2">
        <v>3.85</v>
      </c>
      <c r="I41" s="3">
        <f t="shared" si="1"/>
        <v>106.722</v>
      </c>
      <c r="J41" s="6">
        <f t="shared" si="2"/>
        <v>106.722</v>
      </c>
    </row>
    <row r="42" spans="1:10" ht="12.75">
      <c r="A42" s="2" t="s">
        <v>331</v>
      </c>
      <c r="B42" s="2" t="s">
        <v>51</v>
      </c>
      <c r="C42" s="2" t="s">
        <v>52</v>
      </c>
      <c r="D42" s="2" t="s">
        <v>13</v>
      </c>
      <c r="E42" s="2">
        <v>77.44</v>
      </c>
      <c r="F42" s="2">
        <v>2.41</v>
      </c>
      <c r="G42" s="3">
        <f t="shared" si="0"/>
        <v>186.6304</v>
      </c>
      <c r="H42" s="2">
        <v>0</v>
      </c>
      <c r="I42" s="3">
        <f t="shared" si="1"/>
        <v>0</v>
      </c>
      <c r="J42" s="6">
        <f t="shared" si="2"/>
        <v>186.6304</v>
      </c>
    </row>
    <row r="43" spans="1:10" ht="12.75">
      <c r="A43" s="2" t="s">
        <v>332</v>
      </c>
      <c r="B43" s="2" t="s">
        <v>53</v>
      </c>
      <c r="C43" s="2" t="s">
        <v>52</v>
      </c>
      <c r="D43" s="2" t="s">
        <v>13</v>
      </c>
      <c r="E43" s="2">
        <v>0.36</v>
      </c>
      <c r="F43" s="2">
        <v>22.98</v>
      </c>
      <c r="G43" s="3">
        <f t="shared" si="0"/>
        <v>8.2728</v>
      </c>
      <c r="H43" s="2">
        <v>0</v>
      </c>
      <c r="I43" s="3">
        <f t="shared" si="1"/>
        <v>0</v>
      </c>
      <c r="J43" s="6">
        <f t="shared" si="2"/>
        <v>8.2728</v>
      </c>
    </row>
    <row r="44" spans="1:10" ht="12.75">
      <c r="A44" s="2" t="s">
        <v>333</v>
      </c>
      <c r="B44" s="2" t="s">
        <v>54</v>
      </c>
      <c r="C44" s="2" t="s">
        <v>52</v>
      </c>
      <c r="D44" s="2" t="s">
        <v>13</v>
      </c>
      <c r="E44" s="2">
        <v>358.13</v>
      </c>
      <c r="F44" s="2">
        <v>9.77</v>
      </c>
      <c r="G44" s="3">
        <f t="shared" si="0"/>
        <v>3498.9300999999996</v>
      </c>
      <c r="H44" s="2">
        <v>0</v>
      </c>
      <c r="I44" s="3">
        <f t="shared" si="1"/>
        <v>0</v>
      </c>
      <c r="J44" s="6">
        <f t="shared" si="2"/>
        <v>3498.9300999999996</v>
      </c>
    </row>
    <row r="45" spans="1:10" ht="12.75">
      <c r="A45" s="2" t="s">
        <v>334</v>
      </c>
      <c r="B45" s="2" t="s">
        <v>55</v>
      </c>
      <c r="C45" s="2" t="s">
        <v>52</v>
      </c>
      <c r="D45" s="2" t="s">
        <v>13</v>
      </c>
      <c r="E45" s="2">
        <v>307.12</v>
      </c>
      <c r="F45" s="2">
        <v>7.51</v>
      </c>
      <c r="G45" s="3">
        <f t="shared" si="0"/>
        <v>2306.4712</v>
      </c>
      <c r="H45" s="2">
        <v>0</v>
      </c>
      <c r="I45" s="3">
        <f t="shared" si="1"/>
        <v>0</v>
      </c>
      <c r="J45" s="6">
        <f t="shared" si="2"/>
        <v>2306.4712</v>
      </c>
    </row>
    <row r="46" spans="1:10" ht="12.75">
      <c r="A46" s="2" t="s">
        <v>335</v>
      </c>
      <c r="B46" s="2" t="s">
        <v>56</v>
      </c>
      <c r="C46" s="2" t="s">
        <v>52</v>
      </c>
      <c r="D46" s="2" t="s">
        <v>13</v>
      </c>
      <c r="E46" s="2">
        <v>26.31</v>
      </c>
      <c r="F46" s="2">
        <v>1.39</v>
      </c>
      <c r="G46" s="3">
        <f t="shared" si="0"/>
        <v>36.570899999999995</v>
      </c>
      <c r="H46" s="2">
        <v>0</v>
      </c>
      <c r="I46" s="3">
        <f t="shared" si="1"/>
        <v>0</v>
      </c>
      <c r="J46" s="6">
        <f t="shared" si="2"/>
        <v>36.570899999999995</v>
      </c>
    </row>
    <row r="47" spans="1:10" ht="12.75">
      <c r="A47" s="2" t="s">
        <v>336</v>
      </c>
      <c r="B47" s="2" t="s">
        <v>57</v>
      </c>
      <c r="C47" s="2" t="s">
        <v>52</v>
      </c>
      <c r="D47" s="2" t="s">
        <v>37</v>
      </c>
      <c r="E47" s="2">
        <v>2.46</v>
      </c>
      <c r="F47" s="2">
        <v>4.02</v>
      </c>
      <c r="G47" s="3">
        <f t="shared" si="0"/>
        <v>9.889199999999999</v>
      </c>
      <c r="H47" s="2">
        <v>0</v>
      </c>
      <c r="I47" s="3">
        <f t="shared" si="1"/>
        <v>0</v>
      </c>
      <c r="J47" s="6">
        <f t="shared" si="2"/>
        <v>9.889199999999999</v>
      </c>
    </row>
    <row r="48" spans="1:10" ht="12.75">
      <c r="A48" s="2" t="s">
        <v>337</v>
      </c>
      <c r="B48" s="2" t="s">
        <v>58</v>
      </c>
      <c r="C48" s="2" t="s">
        <v>52</v>
      </c>
      <c r="D48" s="2" t="s">
        <v>13</v>
      </c>
      <c r="E48" s="2">
        <v>17.1</v>
      </c>
      <c r="F48" s="2">
        <v>3.49</v>
      </c>
      <c r="G48" s="3">
        <f t="shared" si="0"/>
        <v>59.67900000000001</v>
      </c>
      <c r="H48" s="2">
        <v>0</v>
      </c>
      <c r="I48" s="3">
        <f t="shared" si="1"/>
        <v>0</v>
      </c>
      <c r="J48" s="6">
        <f t="shared" si="2"/>
        <v>59.67900000000001</v>
      </c>
    </row>
    <row r="49" spans="1:10" ht="12.75">
      <c r="A49" s="2" t="s">
        <v>338</v>
      </c>
      <c r="B49" s="2" t="s">
        <v>59</v>
      </c>
      <c r="C49" s="2" t="s">
        <v>52</v>
      </c>
      <c r="D49" s="2" t="s">
        <v>17</v>
      </c>
      <c r="E49" s="2">
        <v>47</v>
      </c>
      <c r="F49" s="2">
        <v>2.28</v>
      </c>
      <c r="G49" s="3">
        <f t="shared" si="0"/>
        <v>107.16</v>
      </c>
      <c r="H49" s="2">
        <v>0</v>
      </c>
      <c r="I49" s="3">
        <f t="shared" si="1"/>
        <v>0</v>
      </c>
      <c r="J49" s="6">
        <f t="shared" si="2"/>
        <v>107.16</v>
      </c>
    </row>
    <row r="50" spans="1:10" ht="12.75">
      <c r="A50" s="2" t="s">
        <v>339</v>
      </c>
      <c r="B50" s="2" t="s">
        <v>60</v>
      </c>
      <c r="C50" s="2" t="s">
        <v>52</v>
      </c>
      <c r="D50" s="2" t="s">
        <v>37</v>
      </c>
      <c r="E50" s="2">
        <v>76.86</v>
      </c>
      <c r="F50" s="2">
        <v>1.04</v>
      </c>
      <c r="G50" s="3">
        <f t="shared" si="0"/>
        <v>79.9344</v>
      </c>
      <c r="H50" s="2">
        <v>0</v>
      </c>
      <c r="I50" s="3">
        <f t="shared" si="1"/>
        <v>0</v>
      </c>
      <c r="J50" s="6">
        <f t="shared" si="2"/>
        <v>79.9344</v>
      </c>
    </row>
    <row r="51" spans="1:10" ht="12.75">
      <c r="A51" s="2" t="s">
        <v>340</v>
      </c>
      <c r="B51" s="2" t="s">
        <v>61</v>
      </c>
      <c r="C51" s="2" t="s">
        <v>52</v>
      </c>
      <c r="D51" s="2" t="s">
        <v>13</v>
      </c>
      <c r="E51" s="2">
        <v>3.49</v>
      </c>
      <c r="F51" s="2">
        <v>2.11</v>
      </c>
      <c r="G51" s="3">
        <f t="shared" si="0"/>
        <v>7.3639</v>
      </c>
      <c r="H51" s="2">
        <v>0</v>
      </c>
      <c r="I51" s="3">
        <f t="shared" si="1"/>
        <v>0</v>
      </c>
      <c r="J51" s="6">
        <f t="shared" si="2"/>
        <v>7.3639</v>
      </c>
    </row>
    <row r="52" spans="1:10" s="8" customFormat="1" ht="12.75">
      <c r="A52" s="13" t="s">
        <v>62</v>
      </c>
      <c r="B52" s="13" t="s">
        <v>63</v>
      </c>
      <c r="C52" s="24"/>
      <c r="D52" s="24"/>
      <c r="E52" s="24"/>
      <c r="F52" s="24"/>
      <c r="G52" s="25"/>
      <c r="H52" s="24"/>
      <c r="I52" s="25"/>
      <c r="J52" s="12"/>
    </row>
    <row r="53" spans="1:10" ht="12.75">
      <c r="A53" s="2" t="s">
        <v>341</v>
      </c>
      <c r="B53" s="2" t="s">
        <v>64</v>
      </c>
      <c r="C53" s="2" t="s">
        <v>23</v>
      </c>
      <c r="D53" s="2" t="s">
        <v>34</v>
      </c>
      <c r="E53" s="2">
        <v>160</v>
      </c>
      <c r="F53" s="2">
        <v>23.29</v>
      </c>
      <c r="G53" s="3">
        <f>F53*E53</f>
        <v>3726.3999999999996</v>
      </c>
      <c r="H53" s="2">
        <v>3.7</v>
      </c>
      <c r="I53" s="3">
        <f>H53*E53</f>
        <v>592</v>
      </c>
      <c r="J53" s="6">
        <f>G53+I53</f>
        <v>4318.4</v>
      </c>
    </row>
    <row r="54" spans="1:10" ht="12.75">
      <c r="A54" s="2"/>
      <c r="B54" s="11" t="s">
        <v>466</v>
      </c>
      <c r="C54" s="2"/>
      <c r="D54" s="2"/>
      <c r="E54" s="2"/>
      <c r="F54" s="2"/>
      <c r="G54" s="3"/>
      <c r="H54" s="2"/>
      <c r="I54" s="3"/>
      <c r="J54" s="22">
        <f>SUM(J26:J53)</f>
        <v>15511.530599999998</v>
      </c>
    </row>
    <row r="55" spans="1:10" s="8" customFormat="1" ht="12.75">
      <c r="A55" s="14" t="s">
        <v>65</v>
      </c>
      <c r="B55" s="14" t="s">
        <v>66</v>
      </c>
      <c r="C55" s="30"/>
      <c r="D55" s="30"/>
      <c r="E55" s="30"/>
      <c r="F55" s="30"/>
      <c r="G55" s="31"/>
      <c r="H55" s="30"/>
      <c r="I55" s="31"/>
      <c r="J55" s="32"/>
    </row>
    <row r="56" spans="1:10" s="8" customFormat="1" ht="12.75">
      <c r="A56" s="13" t="s">
        <v>67</v>
      </c>
      <c r="B56" s="13" t="s">
        <v>68</v>
      </c>
      <c r="C56" s="24"/>
      <c r="D56" s="24"/>
      <c r="E56" s="24"/>
      <c r="F56" s="24"/>
      <c r="G56" s="25"/>
      <c r="H56" s="24"/>
      <c r="I56" s="25"/>
      <c r="J56" s="12"/>
    </row>
    <row r="57" spans="1:10" ht="12.75">
      <c r="A57" s="2" t="s">
        <v>342</v>
      </c>
      <c r="B57" s="2" t="s">
        <v>69</v>
      </c>
      <c r="C57" s="2" t="s">
        <v>23</v>
      </c>
      <c r="D57" s="2" t="s">
        <v>17</v>
      </c>
      <c r="E57" s="2">
        <v>160</v>
      </c>
      <c r="F57" s="2">
        <v>1.44</v>
      </c>
      <c r="G57" s="3">
        <f aca="true" t="shared" si="3" ref="G57:G63">F57*E57</f>
        <v>230.39999999999998</v>
      </c>
      <c r="H57" s="2">
        <v>1.4</v>
      </c>
      <c r="I57" s="3">
        <f aca="true" t="shared" si="4" ref="I57:I63">H57*E57</f>
        <v>224</v>
      </c>
      <c r="J57" s="6">
        <f aca="true" t="shared" si="5" ref="J57:J63">G57+I57</f>
        <v>454.4</v>
      </c>
    </row>
    <row r="58" spans="1:10" ht="12.75">
      <c r="A58" s="2" t="s">
        <v>343</v>
      </c>
      <c r="B58" s="2" t="s">
        <v>70</v>
      </c>
      <c r="C58" s="2" t="s">
        <v>23</v>
      </c>
      <c r="D58" s="2" t="s">
        <v>13</v>
      </c>
      <c r="E58" s="2">
        <v>3.15</v>
      </c>
      <c r="F58" s="2">
        <v>1.31</v>
      </c>
      <c r="G58" s="3">
        <f t="shared" si="3"/>
        <v>4.1265</v>
      </c>
      <c r="H58" s="2">
        <v>1.56</v>
      </c>
      <c r="I58" s="3">
        <f t="shared" si="4"/>
        <v>4.914</v>
      </c>
      <c r="J58" s="6">
        <f t="shared" si="5"/>
        <v>9.0405</v>
      </c>
    </row>
    <row r="59" spans="1:10" ht="12.75">
      <c r="A59" s="2" t="s">
        <v>344</v>
      </c>
      <c r="B59" s="2" t="s">
        <v>71</v>
      </c>
      <c r="C59" s="2" t="s">
        <v>23</v>
      </c>
      <c r="D59" s="2" t="s">
        <v>37</v>
      </c>
      <c r="E59" s="2">
        <v>27.4</v>
      </c>
      <c r="F59" s="2">
        <v>0</v>
      </c>
      <c r="G59" s="3">
        <f t="shared" si="3"/>
        <v>0</v>
      </c>
      <c r="H59" s="2">
        <v>2.24</v>
      </c>
      <c r="I59" s="3">
        <f t="shared" si="4"/>
        <v>61.376000000000005</v>
      </c>
      <c r="J59" s="6">
        <f t="shared" si="5"/>
        <v>61.376000000000005</v>
      </c>
    </row>
    <row r="60" spans="1:10" ht="12.75">
      <c r="A60" s="2" t="s">
        <v>345</v>
      </c>
      <c r="B60" s="2" t="s">
        <v>72</v>
      </c>
      <c r="C60" s="2" t="s">
        <v>52</v>
      </c>
      <c r="D60" s="2" t="s">
        <v>37</v>
      </c>
      <c r="E60" s="2">
        <v>57.69</v>
      </c>
      <c r="F60" s="2">
        <v>12.12</v>
      </c>
      <c r="G60" s="3">
        <f t="shared" si="3"/>
        <v>699.2027999999999</v>
      </c>
      <c r="H60" s="2">
        <v>0</v>
      </c>
      <c r="I60" s="3">
        <f t="shared" si="4"/>
        <v>0</v>
      </c>
      <c r="J60" s="6">
        <f t="shared" si="5"/>
        <v>699.2027999999999</v>
      </c>
    </row>
    <row r="61" spans="1:10" ht="12.75">
      <c r="A61" s="2" t="s">
        <v>346</v>
      </c>
      <c r="B61" s="2" t="s">
        <v>73</v>
      </c>
      <c r="C61" s="2" t="s">
        <v>23</v>
      </c>
      <c r="D61" s="2" t="s">
        <v>13</v>
      </c>
      <c r="E61" s="2">
        <v>95.91</v>
      </c>
      <c r="F61" s="2">
        <v>7.7</v>
      </c>
      <c r="G61" s="3">
        <f t="shared" si="3"/>
        <v>738.507</v>
      </c>
      <c r="H61" s="2">
        <v>11.76</v>
      </c>
      <c r="I61" s="3">
        <f t="shared" si="4"/>
        <v>1127.9016</v>
      </c>
      <c r="J61" s="6">
        <f t="shared" si="5"/>
        <v>1866.4085999999998</v>
      </c>
    </row>
    <row r="62" spans="1:10" ht="12.75">
      <c r="A62" s="2" t="s">
        <v>347</v>
      </c>
      <c r="B62" s="2" t="s">
        <v>74</v>
      </c>
      <c r="C62" s="2" t="s">
        <v>23</v>
      </c>
      <c r="D62" s="2" t="s">
        <v>37</v>
      </c>
      <c r="E62" s="2">
        <v>27.4</v>
      </c>
      <c r="F62" s="2">
        <v>6.9</v>
      </c>
      <c r="G62" s="3">
        <f t="shared" si="3"/>
        <v>189.06</v>
      </c>
      <c r="H62" s="2">
        <v>8.7</v>
      </c>
      <c r="I62" s="3">
        <f t="shared" si="4"/>
        <v>238.37999999999997</v>
      </c>
      <c r="J62" s="6">
        <f t="shared" si="5"/>
        <v>427.43999999999994</v>
      </c>
    </row>
    <row r="63" spans="1:10" ht="25.5">
      <c r="A63" s="2" t="s">
        <v>348</v>
      </c>
      <c r="B63" s="2" t="s">
        <v>75</v>
      </c>
      <c r="C63" s="2" t="s">
        <v>23</v>
      </c>
      <c r="D63" s="2" t="s">
        <v>37</v>
      </c>
      <c r="E63" s="2">
        <v>30.33</v>
      </c>
      <c r="F63" s="2">
        <v>41.48</v>
      </c>
      <c r="G63" s="3">
        <f t="shared" si="3"/>
        <v>1258.0883999999999</v>
      </c>
      <c r="H63" s="2">
        <v>14.02</v>
      </c>
      <c r="I63" s="3">
        <f t="shared" si="4"/>
        <v>425.22659999999996</v>
      </c>
      <c r="J63" s="6">
        <f t="shared" si="5"/>
        <v>1683.3149999999998</v>
      </c>
    </row>
    <row r="64" spans="1:10" ht="12.75">
      <c r="A64" s="2"/>
      <c r="B64" s="11" t="s">
        <v>466</v>
      </c>
      <c r="C64" s="2"/>
      <c r="D64" s="2"/>
      <c r="E64" s="2"/>
      <c r="F64" s="2"/>
      <c r="G64" s="3"/>
      <c r="H64" s="2"/>
      <c r="I64" s="3"/>
      <c r="J64" s="22">
        <f>SUM(J57:J63)</f>
        <v>5201.1829</v>
      </c>
    </row>
    <row r="65" spans="1:10" s="8" customFormat="1" ht="12.75">
      <c r="A65" s="14" t="s">
        <v>76</v>
      </c>
      <c r="B65" s="14" t="s">
        <v>77</v>
      </c>
      <c r="C65" s="30"/>
      <c r="D65" s="30"/>
      <c r="E65" s="30"/>
      <c r="F65" s="30"/>
      <c r="G65" s="31"/>
      <c r="H65" s="30"/>
      <c r="I65" s="31"/>
      <c r="J65" s="32"/>
    </row>
    <row r="66" spans="1:10" s="8" customFormat="1" ht="12.75">
      <c r="A66" s="13" t="s">
        <v>78</v>
      </c>
      <c r="B66" s="13" t="s">
        <v>79</v>
      </c>
      <c r="C66" s="24"/>
      <c r="D66" s="24"/>
      <c r="E66" s="24"/>
      <c r="F66" s="24"/>
      <c r="G66" s="25"/>
      <c r="H66" s="24"/>
      <c r="I66" s="25"/>
      <c r="J66" s="12"/>
    </row>
    <row r="67" spans="1:10" ht="12.75">
      <c r="A67" s="2" t="s">
        <v>349</v>
      </c>
      <c r="B67" s="2" t="s">
        <v>80</v>
      </c>
      <c r="C67" s="2" t="s">
        <v>23</v>
      </c>
      <c r="D67" s="2" t="s">
        <v>17</v>
      </c>
      <c r="E67" s="2">
        <v>13</v>
      </c>
      <c r="F67" s="2">
        <v>3.47</v>
      </c>
      <c r="G67" s="3">
        <f aca="true" t="shared" si="6" ref="G67:G81">F67*E67</f>
        <v>45.11</v>
      </c>
      <c r="H67" s="2">
        <v>2.42</v>
      </c>
      <c r="I67" s="3">
        <f aca="true" t="shared" si="7" ref="I67:I81">H67*E67</f>
        <v>31.46</v>
      </c>
      <c r="J67" s="6">
        <f aca="true" t="shared" si="8" ref="J67:J81">G67+I67</f>
        <v>76.57</v>
      </c>
    </row>
    <row r="68" spans="1:10" ht="12.75">
      <c r="A68" s="2" t="s">
        <v>350</v>
      </c>
      <c r="B68" s="2" t="s">
        <v>81</v>
      </c>
      <c r="C68" s="2" t="s">
        <v>23</v>
      </c>
      <c r="D68" s="2" t="s">
        <v>17</v>
      </c>
      <c r="E68" s="2">
        <v>1</v>
      </c>
      <c r="F68" s="2">
        <v>4.08</v>
      </c>
      <c r="G68" s="3">
        <f t="shared" si="6"/>
        <v>4.08</v>
      </c>
      <c r="H68" s="2">
        <v>2.42</v>
      </c>
      <c r="I68" s="3">
        <f t="shared" si="7"/>
        <v>2.42</v>
      </c>
      <c r="J68" s="6">
        <f t="shared" si="8"/>
        <v>6.5</v>
      </c>
    </row>
    <row r="69" spans="1:10" ht="12.75">
      <c r="A69" s="2" t="s">
        <v>351</v>
      </c>
      <c r="B69" s="2" t="s">
        <v>82</v>
      </c>
      <c r="C69" s="2" t="s">
        <v>23</v>
      </c>
      <c r="D69" s="2" t="s">
        <v>17</v>
      </c>
      <c r="E69" s="2">
        <v>2</v>
      </c>
      <c r="F69" s="2">
        <v>5.49</v>
      </c>
      <c r="G69" s="3">
        <f t="shared" si="6"/>
        <v>10.98</v>
      </c>
      <c r="H69" s="2">
        <v>2.55</v>
      </c>
      <c r="I69" s="3">
        <f t="shared" si="7"/>
        <v>5.1</v>
      </c>
      <c r="J69" s="6">
        <f t="shared" si="8"/>
        <v>16.08</v>
      </c>
    </row>
    <row r="70" spans="1:10" ht="12.75">
      <c r="A70" s="2" t="s">
        <v>352</v>
      </c>
      <c r="B70" s="2" t="s">
        <v>83</v>
      </c>
      <c r="C70" s="2" t="s">
        <v>23</v>
      </c>
      <c r="D70" s="2" t="s">
        <v>17</v>
      </c>
      <c r="E70" s="2">
        <v>7</v>
      </c>
      <c r="F70" s="2">
        <v>1.07</v>
      </c>
      <c r="G70" s="3">
        <f t="shared" si="6"/>
        <v>7.49</v>
      </c>
      <c r="H70" s="2">
        <v>2.55</v>
      </c>
      <c r="I70" s="3">
        <f t="shared" si="7"/>
        <v>17.849999999999998</v>
      </c>
      <c r="J70" s="6">
        <f t="shared" si="8"/>
        <v>25.339999999999996</v>
      </c>
    </row>
    <row r="71" spans="1:10" ht="12.75">
      <c r="A71" s="2" t="s">
        <v>353</v>
      </c>
      <c r="B71" s="2" t="s">
        <v>84</v>
      </c>
      <c r="C71" s="2" t="s">
        <v>23</v>
      </c>
      <c r="D71" s="2" t="s">
        <v>17</v>
      </c>
      <c r="E71" s="2">
        <v>4</v>
      </c>
      <c r="F71" s="2">
        <v>2.52</v>
      </c>
      <c r="G71" s="3">
        <f t="shared" si="6"/>
        <v>10.08</v>
      </c>
      <c r="H71" s="2">
        <v>2.55</v>
      </c>
      <c r="I71" s="3">
        <f t="shared" si="7"/>
        <v>10.2</v>
      </c>
      <c r="J71" s="6">
        <f t="shared" si="8"/>
        <v>20.28</v>
      </c>
    </row>
    <row r="72" spans="1:10" ht="12.75">
      <c r="A72" s="2" t="s">
        <v>354</v>
      </c>
      <c r="B72" s="2" t="s">
        <v>85</v>
      </c>
      <c r="C72" s="2" t="s">
        <v>23</v>
      </c>
      <c r="D72" s="2" t="s">
        <v>17</v>
      </c>
      <c r="E72" s="2">
        <v>13</v>
      </c>
      <c r="F72" s="2">
        <v>4.32</v>
      </c>
      <c r="G72" s="3">
        <f t="shared" si="6"/>
        <v>56.160000000000004</v>
      </c>
      <c r="H72" s="2">
        <v>1.21</v>
      </c>
      <c r="I72" s="3">
        <f t="shared" si="7"/>
        <v>15.73</v>
      </c>
      <c r="J72" s="6">
        <f t="shared" si="8"/>
        <v>71.89</v>
      </c>
    </row>
    <row r="73" spans="1:10" ht="12.75">
      <c r="A73" s="2" t="s">
        <v>355</v>
      </c>
      <c r="B73" s="2" t="s">
        <v>86</v>
      </c>
      <c r="C73" s="2" t="s">
        <v>23</v>
      </c>
      <c r="D73" s="2" t="s">
        <v>37</v>
      </c>
      <c r="E73" s="2">
        <v>53.78</v>
      </c>
      <c r="F73" s="2">
        <v>1.82</v>
      </c>
      <c r="G73" s="3">
        <f t="shared" si="6"/>
        <v>97.87960000000001</v>
      </c>
      <c r="H73" s="2">
        <v>1.61</v>
      </c>
      <c r="I73" s="3">
        <f t="shared" si="7"/>
        <v>86.5858</v>
      </c>
      <c r="J73" s="6">
        <f t="shared" si="8"/>
        <v>184.46540000000002</v>
      </c>
    </row>
    <row r="74" spans="1:10" ht="12.75">
      <c r="A74" s="2" t="s">
        <v>356</v>
      </c>
      <c r="B74" s="2" t="s">
        <v>87</v>
      </c>
      <c r="C74" s="2" t="s">
        <v>23</v>
      </c>
      <c r="D74" s="2" t="s">
        <v>37</v>
      </c>
      <c r="E74" s="2">
        <v>10.37</v>
      </c>
      <c r="F74" s="2">
        <v>4.47</v>
      </c>
      <c r="G74" s="3">
        <f t="shared" si="6"/>
        <v>46.353899999999996</v>
      </c>
      <c r="H74" s="2">
        <v>1.75</v>
      </c>
      <c r="I74" s="3">
        <f t="shared" si="7"/>
        <v>18.147499999999997</v>
      </c>
      <c r="J74" s="6">
        <f t="shared" si="8"/>
        <v>64.50139999999999</v>
      </c>
    </row>
    <row r="75" spans="1:10" ht="12.75">
      <c r="A75" s="2" t="s">
        <v>357</v>
      </c>
      <c r="B75" s="2" t="s">
        <v>88</v>
      </c>
      <c r="C75" s="2" t="s">
        <v>23</v>
      </c>
      <c r="D75" s="2" t="s">
        <v>17</v>
      </c>
      <c r="E75" s="2">
        <v>5</v>
      </c>
      <c r="F75" s="2">
        <v>0.95</v>
      </c>
      <c r="G75" s="3">
        <f t="shared" si="6"/>
        <v>4.75</v>
      </c>
      <c r="H75" s="2">
        <v>1.21</v>
      </c>
      <c r="I75" s="3">
        <f t="shared" si="7"/>
        <v>6.05</v>
      </c>
      <c r="J75" s="6">
        <f t="shared" si="8"/>
        <v>10.8</v>
      </c>
    </row>
    <row r="76" spans="1:10" ht="12.75">
      <c r="A76" s="2" t="s">
        <v>358</v>
      </c>
      <c r="B76" s="2" t="s">
        <v>89</v>
      </c>
      <c r="C76" s="2" t="s">
        <v>23</v>
      </c>
      <c r="D76" s="2" t="s">
        <v>17</v>
      </c>
      <c r="E76" s="2">
        <v>10</v>
      </c>
      <c r="F76" s="2">
        <v>1.69</v>
      </c>
      <c r="G76" s="3">
        <f t="shared" si="6"/>
        <v>16.9</v>
      </c>
      <c r="H76" s="2">
        <v>1.21</v>
      </c>
      <c r="I76" s="3">
        <f t="shared" si="7"/>
        <v>12.1</v>
      </c>
      <c r="J76" s="6">
        <f t="shared" si="8"/>
        <v>29</v>
      </c>
    </row>
    <row r="77" spans="1:10" ht="12.75">
      <c r="A77" s="2" t="s">
        <v>359</v>
      </c>
      <c r="B77" s="2" t="s">
        <v>90</v>
      </c>
      <c r="C77" s="2" t="s">
        <v>23</v>
      </c>
      <c r="D77" s="2" t="s">
        <v>17</v>
      </c>
      <c r="E77" s="2">
        <v>8</v>
      </c>
      <c r="F77" s="2">
        <v>1.21</v>
      </c>
      <c r="G77" s="3">
        <f t="shared" si="6"/>
        <v>9.68</v>
      </c>
      <c r="H77" s="2">
        <v>2.42</v>
      </c>
      <c r="I77" s="3">
        <f t="shared" si="7"/>
        <v>19.36</v>
      </c>
      <c r="J77" s="6">
        <f t="shared" si="8"/>
        <v>29.04</v>
      </c>
    </row>
    <row r="78" spans="1:10" ht="12.75">
      <c r="A78" s="2" t="s">
        <v>360</v>
      </c>
      <c r="B78" s="2" t="s">
        <v>91</v>
      </c>
      <c r="C78" s="2" t="s">
        <v>23</v>
      </c>
      <c r="D78" s="2" t="s">
        <v>17</v>
      </c>
      <c r="E78" s="2">
        <v>19</v>
      </c>
      <c r="F78" s="2">
        <v>1.62</v>
      </c>
      <c r="G78" s="3">
        <f t="shared" si="6"/>
        <v>30.78</v>
      </c>
      <c r="H78" s="2">
        <v>2.42</v>
      </c>
      <c r="I78" s="3">
        <f t="shared" si="7"/>
        <v>45.98</v>
      </c>
      <c r="J78" s="6">
        <f t="shared" si="8"/>
        <v>76.75999999999999</v>
      </c>
    </row>
    <row r="79" spans="1:10" ht="12.75">
      <c r="A79" s="2" t="s">
        <v>361</v>
      </c>
      <c r="B79" s="2" t="s">
        <v>92</v>
      </c>
      <c r="C79" s="2" t="s">
        <v>23</v>
      </c>
      <c r="D79" s="2" t="s">
        <v>17</v>
      </c>
      <c r="E79" s="2">
        <v>3</v>
      </c>
      <c r="F79" s="2">
        <v>3.6</v>
      </c>
      <c r="G79" s="3">
        <f t="shared" si="6"/>
        <v>10.8</v>
      </c>
      <c r="H79" s="2">
        <v>2.42</v>
      </c>
      <c r="I79" s="3">
        <f t="shared" si="7"/>
        <v>7.26</v>
      </c>
      <c r="J79" s="6">
        <f t="shared" si="8"/>
        <v>18.060000000000002</v>
      </c>
    </row>
    <row r="80" spans="1:10" ht="12.75">
      <c r="A80" s="2" t="s">
        <v>362</v>
      </c>
      <c r="B80" s="2" t="s">
        <v>93</v>
      </c>
      <c r="C80" s="2" t="s">
        <v>23</v>
      </c>
      <c r="D80" s="2" t="s">
        <v>17</v>
      </c>
      <c r="E80" s="2">
        <v>8</v>
      </c>
      <c r="F80" s="2">
        <v>38.37</v>
      </c>
      <c r="G80" s="3">
        <f t="shared" si="6"/>
        <v>306.96</v>
      </c>
      <c r="H80" s="2">
        <v>8.2</v>
      </c>
      <c r="I80" s="3">
        <f t="shared" si="7"/>
        <v>65.6</v>
      </c>
      <c r="J80" s="6">
        <f t="shared" si="8"/>
        <v>372.55999999999995</v>
      </c>
    </row>
    <row r="81" spans="1:10" ht="12.75">
      <c r="A81" s="2" t="s">
        <v>363</v>
      </c>
      <c r="B81" s="2" t="s">
        <v>94</v>
      </c>
      <c r="C81" s="2" t="s">
        <v>23</v>
      </c>
      <c r="D81" s="2" t="s">
        <v>17</v>
      </c>
      <c r="E81" s="2">
        <v>2</v>
      </c>
      <c r="F81" s="2">
        <v>50.36</v>
      </c>
      <c r="G81" s="3">
        <f t="shared" si="6"/>
        <v>100.72</v>
      </c>
      <c r="H81" s="2">
        <v>8.87</v>
      </c>
      <c r="I81" s="3">
        <f t="shared" si="7"/>
        <v>17.74</v>
      </c>
      <c r="J81" s="6">
        <f t="shared" si="8"/>
        <v>118.46</v>
      </c>
    </row>
    <row r="82" spans="1:10" s="8" customFormat="1" ht="12.75">
      <c r="A82" s="13" t="s">
        <v>95</v>
      </c>
      <c r="B82" s="13" t="s">
        <v>96</v>
      </c>
      <c r="C82" s="24"/>
      <c r="D82" s="24"/>
      <c r="E82" s="24"/>
      <c r="F82" s="24"/>
      <c r="G82" s="25"/>
      <c r="H82" s="24"/>
      <c r="I82" s="25"/>
      <c r="J82" s="12"/>
    </row>
    <row r="83" spans="1:10" ht="12.75">
      <c r="A83" s="2" t="s">
        <v>364</v>
      </c>
      <c r="B83" s="2" t="s">
        <v>97</v>
      </c>
      <c r="C83" s="2" t="s">
        <v>23</v>
      </c>
      <c r="D83" s="2" t="s">
        <v>17</v>
      </c>
      <c r="E83" s="2">
        <v>1</v>
      </c>
      <c r="F83" s="2">
        <v>14.52</v>
      </c>
      <c r="G83" s="3">
        <f aca="true" t="shared" si="9" ref="G83:G102">F83*E83</f>
        <v>14.52</v>
      </c>
      <c r="H83" s="2">
        <v>6.18</v>
      </c>
      <c r="I83" s="3">
        <f aca="true" t="shared" si="10" ref="I83:I102">H83*E83</f>
        <v>6.18</v>
      </c>
      <c r="J83" s="6">
        <f aca="true" t="shared" si="11" ref="J83:J102">G83+I83</f>
        <v>20.7</v>
      </c>
    </row>
    <row r="84" spans="1:10" ht="12.75">
      <c r="A84" s="2" t="s">
        <v>365</v>
      </c>
      <c r="B84" s="2" t="s">
        <v>98</v>
      </c>
      <c r="C84" s="2" t="s">
        <v>23</v>
      </c>
      <c r="D84" s="2" t="s">
        <v>17</v>
      </c>
      <c r="E84" s="2">
        <v>7</v>
      </c>
      <c r="F84" s="2">
        <v>10.94</v>
      </c>
      <c r="G84" s="3">
        <f t="shared" si="9"/>
        <v>76.58</v>
      </c>
      <c r="H84" s="2">
        <v>6.18</v>
      </c>
      <c r="I84" s="3">
        <f t="shared" si="10"/>
        <v>43.26</v>
      </c>
      <c r="J84" s="6">
        <f t="shared" si="11"/>
        <v>119.84</v>
      </c>
    </row>
    <row r="85" spans="1:10" ht="12.75">
      <c r="A85" s="2" t="s">
        <v>366</v>
      </c>
      <c r="B85" s="2" t="s">
        <v>99</v>
      </c>
      <c r="C85" s="2" t="s">
        <v>23</v>
      </c>
      <c r="D85" s="2" t="s">
        <v>17</v>
      </c>
      <c r="E85" s="2">
        <v>10</v>
      </c>
      <c r="F85" s="2">
        <v>5.59</v>
      </c>
      <c r="G85" s="3">
        <f t="shared" si="9"/>
        <v>55.9</v>
      </c>
      <c r="H85" s="2">
        <v>3.9</v>
      </c>
      <c r="I85" s="3">
        <f t="shared" si="10"/>
        <v>39</v>
      </c>
      <c r="J85" s="6">
        <f t="shared" si="11"/>
        <v>94.9</v>
      </c>
    </row>
    <row r="86" spans="1:10" ht="12.75">
      <c r="A86" s="2" t="s">
        <v>367</v>
      </c>
      <c r="B86" s="2" t="s">
        <v>100</v>
      </c>
      <c r="C86" s="2" t="s">
        <v>23</v>
      </c>
      <c r="D86" s="2" t="s">
        <v>37</v>
      </c>
      <c r="E86" s="2">
        <v>15.36</v>
      </c>
      <c r="F86" s="2">
        <v>3.02</v>
      </c>
      <c r="G86" s="3">
        <f t="shared" si="9"/>
        <v>46.3872</v>
      </c>
      <c r="H86" s="2">
        <v>3.23</v>
      </c>
      <c r="I86" s="3">
        <f t="shared" si="10"/>
        <v>49.6128</v>
      </c>
      <c r="J86" s="6">
        <f t="shared" si="11"/>
        <v>96</v>
      </c>
    </row>
    <row r="87" spans="1:10" ht="12.75">
      <c r="A87" s="2" t="s">
        <v>368</v>
      </c>
      <c r="B87" s="2" t="s">
        <v>101</v>
      </c>
      <c r="C87" s="2" t="s">
        <v>23</v>
      </c>
      <c r="D87" s="2" t="s">
        <v>37</v>
      </c>
      <c r="E87" s="2">
        <v>18.01</v>
      </c>
      <c r="F87" s="2">
        <v>4.63</v>
      </c>
      <c r="G87" s="3">
        <f t="shared" si="9"/>
        <v>83.3863</v>
      </c>
      <c r="H87" s="2">
        <v>4.03</v>
      </c>
      <c r="I87" s="3">
        <f t="shared" si="10"/>
        <v>72.58030000000001</v>
      </c>
      <c r="J87" s="6">
        <f t="shared" si="11"/>
        <v>155.96660000000003</v>
      </c>
    </row>
    <row r="88" spans="1:10" ht="12.75">
      <c r="A88" s="2" t="s">
        <v>369</v>
      </c>
      <c r="B88" s="2" t="s">
        <v>102</v>
      </c>
      <c r="C88" s="2" t="s">
        <v>23</v>
      </c>
      <c r="D88" s="2" t="s">
        <v>37</v>
      </c>
      <c r="E88" s="2">
        <v>2.8</v>
      </c>
      <c r="F88" s="2">
        <v>6.01</v>
      </c>
      <c r="G88" s="3">
        <f t="shared" si="9"/>
        <v>16.828</v>
      </c>
      <c r="H88" s="2">
        <v>6.45</v>
      </c>
      <c r="I88" s="3">
        <f t="shared" si="10"/>
        <v>18.06</v>
      </c>
      <c r="J88" s="6">
        <f t="shared" si="11"/>
        <v>34.888</v>
      </c>
    </row>
    <row r="89" spans="1:10" ht="12.75">
      <c r="A89" s="2" t="s">
        <v>370</v>
      </c>
      <c r="B89" s="2" t="s">
        <v>103</v>
      </c>
      <c r="C89" s="2" t="s">
        <v>23</v>
      </c>
      <c r="D89" s="2" t="s">
        <v>37</v>
      </c>
      <c r="E89" s="2">
        <v>34.9</v>
      </c>
      <c r="F89" s="2">
        <v>7.25</v>
      </c>
      <c r="G89" s="3">
        <f t="shared" si="9"/>
        <v>253.02499999999998</v>
      </c>
      <c r="H89" s="2">
        <v>6.99</v>
      </c>
      <c r="I89" s="3">
        <f t="shared" si="10"/>
        <v>243.951</v>
      </c>
      <c r="J89" s="6">
        <f t="shared" si="11"/>
        <v>496.976</v>
      </c>
    </row>
    <row r="90" spans="1:10" ht="12.75">
      <c r="A90" s="2" t="s">
        <v>371</v>
      </c>
      <c r="B90" s="2" t="s">
        <v>104</v>
      </c>
      <c r="C90" s="2" t="s">
        <v>23</v>
      </c>
      <c r="D90" s="2" t="s">
        <v>17</v>
      </c>
      <c r="E90" s="2">
        <v>3</v>
      </c>
      <c r="F90" s="2">
        <v>6.05</v>
      </c>
      <c r="G90" s="3">
        <f t="shared" si="9"/>
        <v>18.15</v>
      </c>
      <c r="H90" s="2">
        <v>3.76</v>
      </c>
      <c r="I90" s="3">
        <f t="shared" si="10"/>
        <v>11.28</v>
      </c>
      <c r="J90" s="6">
        <f t="shared" si="11"/>
        <v>29.43</v>
      </c>
    </row>
    <row r="91" spans="1:10" ht="12.75">
      <c r="A91" s="2" t="s">
        <v>372</v>
      </c>
      <c r="B91" s="2" t="s">
        <v>105</v>
      </c>
      <c r="C91" s="2" t="s">
        <v>23</v>
      </c>
      <c r="D91" s="2" t="s">
        <v>17</v>
      </c>
      <c r="E91" s="2">
        <v>9</v>
      </c>
      <c r="F91" s="2">
        <v>22.64</v>
      </c>
      <c r="G91" s="3">
        <f t="shared" si="9"/>
        <v>203.76</v>
      </c>
      <c r="H91" s="2">
        <v>6.05</v>
      </c>
      <c r="I91" s="3">
        <f t="shared" si="10"/>
        <v>54.449999999999996</v>
      </c>
      <c r="J91" s="6">
        <f t="shared" si="11"/>
        <v>258.21</v>
      </c>
    </row>
    <row r="92" spans="1:10" ht="12.75">
      <c r="A92" s="2" t="s">
        <v>373</v>
      </c>
      <c r="B92" s="2" t="s">
        <v>106</v>
      </c>
      <c r="C92" s="2" t="s">
        <v>23</v>
      </c>
      <c r="D92" s="2" t="s">
        <v>17</v>
      </c>
      <c r="E92" s="2">
        <v>2</v>
      </c>
      <c r="F92" s="2">
        <v>5.96</v>
      </c>
      <c r="G92" s="3">
        <f t="shared" si="9"/>
        <v>11.92</v>
      </c>
      <c r="H92" s="2">
        <v>3.76</v>
      </c>
      <c r="I92" s="3">
        <f t="shared" si="10"/>
        <v>7.52</v>
      </c>
      <c r="J92" s="6">
        <f t="shared" si="11"/>
        <v>19.439999999999998</v>
      </c>
    </row>
    <row r="93" spans="1:10" ht="12.75">
      <c r="A93" s="2" t="s">
        <v>374</v>
      </c>
      <c r="B93" s="2" t="s">
        <v>107</v>
      </c>
      <c r="C93" s="2" t="s">
        <v>23</v>
      </c>
      <c r="D93" s="2" t="s">
        <v>17</v>
      </c>
      <c r="E93" s="2">
        <v>6</v>
      </c>
      <c r="F93" s="2">
        <v>12.83</v>
      </c>
      <c r="G93" s="3">
        <f t="shared" si="9"/>
        <v>76.98</v>
      </c>
      <c r="H93" s="2">
        <v>6.05</v>
      </c>
      <c r="I93" s="3">
        <f t="shared" si="10"/>
        <v>36.3</v>
      </c>
      <c r="J93" s="6">
        <f t="shared" si="11"/>
        <v>113.28</v>
      </c>
    </row>
    <row r="94" spans="1:10" ht="12.75">
      <c r="A94" s="2" t="s">
        <v>375</v>
      </c>
      <c r="B94" s="2" t="s">
        <v>108</v>
      </c>
      <c r="C94" s="2" t="s">
        <v>23</v>
      </c>
      <c r="D94" s="2" t="s">
        <v>17</v>
      </c>
      <c r="E94" s="2">
        <v>7</v>
      </c>
      <c r="F94" s="2">
        <v>2.6</v>
      </c>
      <c r="G94" s="3">
        <f t="shared" si="9"/>
        <v>18.2</v>
      </c>
      <c r="H94" s="2">
        <v>3.76</v>
      </c>
      <c r="I94" s="3">
        <f t="shared" si="10"/>
        <v>26.32</v>
      </c>
      <c r="J94" s="6">
        <f t="shared" si="11"/>
        <v>44.519999999999996</v>
      </c>
    </row>
    <row r="95" spans="1:10" ht="12.75">
      <c r="A95" s="2" t="s">
        <v>376</v>
      </c>
      <c r="B95" s="2" t="s">
        <v>109</v>
      </c>
      <c r="C95" s="2" t="s">
        <v>23</v>
      </c>
      <c r="D95" s="2" t="s">
        <v>17</v>
      </c>
      <c r="E95" s="2">
        <v>6</v>
      </c>
      <c r="F95" s="2">
        <v>1.79</v>
      </c>
      <c r="G95" s="3">
        <f t="shared" si="9"/>
        <v>10.74</v>
      </c>
      <c r="H95" s="2">
        <v>3.76</v>
      </c>
      <c r="I95" s="3">
        <f t="shared" si="10"/>
        <v>22.56</v>
      </c>
      <c r="J95" s="6">
        <f t="shared" si="11"/>
        <v>33.3</v>
      </c>
    </row>
    <row r="96" spans="1:10" ht="12.75">
      <c r="A96" s="2" t="s">
        <v>377</v>
      </c>
      <c r="B96" s="2" t="s">
        <v>110</v>
      </c>
      <c r="C96" s="2" t="s">
        <v>23</v>
      </c>
      <c r="D96" s="2" t="s">
        <v>17</v>
      </c>
      <c r="E96" s="2">
        <v>7</v>
      </c>
      <c r="F96" s="2">
        <v>2.64</v>
      </c>
      <c r="G96" s="3">
        <f t="shared" si="9"/>
        <v>18.48</v>
      </c>
      <c r="H96" s="2">
        <v>3.76</v>
      </c>
      <c r="I96" s="3">
        <f t="shared" si="10"/>
        <v>26.32</v>
      </c>
      <c r="J96" s="6">
        <f t="shared" si="11"/>
        <v>44.8</v>
      </c>
    </row>
    <row r="97" spans="1:10" ht="12.75">
      <c r="A97" s="2" t="s">
        <v>378</v>
      </c>
      <c r="B97" s="2" t="s">
        <v>111</v>
      </c>
      <c r="C97" s="2" t="s">
        <v>23</v>
      </c>
      <c r="D97" s="2" t="s">
        <v>17</v>
      </c>
      <c r="E97" s="2">
        <v>7</v>
      </c>
      <c r="F97" s="2">
        <v>1.72</v>
      </c>
      <c r="G97" s="3">
        <f t="shared" si="9"/>
        <v>12.04</v>
      </c>
      <c r="H97" s="2">
        <v>3.76</v>
      </c>
      <c r="I97" s="3">
        <f t="shared" si="10"/>
        <v>26.32</v>
      </c>
      <c r="J97" s="6">
        <f t="shared" si="11"/>
        <v>38.36</v>
      </c>
    </row>
    <row r="98" spans="1:10" ht="12.75">
      <c r="A98" s="2" t="s">
        <v>379</v>
      </c>
      <c r="B98" s="2" t="s">
        <v>112</v>
      </c>
      <c r="C98" s="2" t="s">
        <v>23</v>
      </c>
      <c r="D98" s="2" t="s">
        <v>17</v>
      </c>
      <c r="E98" s="2">
        <v>16</v>
      </c>
      <c r="F98" s="2">
        <v>2.31</v>
      </c>
      <c r="G98" s="3">
        <f t="shared" si="9"/>
        <v>36.96</v>
      </c>
      <c r="H98" s="2">
        <v>3.76</v>
      </c>
      <c r="I98" s="3">
        <f t="shared" si="10"/>
        <v>60.16</v>
      </c>
      <c r="J98" s="6">
        <f t="shared" si="11"/>
        <v>97.12</v>
      </c>
    </row>
    <row r="99" spans="1:10" ht="12.75">
      <c r="A99" s="2" t="s">
        <v>380</v>
      </c>
      <c r="B99" s="2" t="s">
        <v>113</v>
      </c>
      <c r="C99" s="2" t="s">
        <v>23</v>
      </c>
      <c r="D99" s="2" t="s">
        <v>17</v>
      </c>
      <c r="E99" s="2">
        <v>1</v>
      </c>
      <c r="F99" s="2">
        <v>4.49</v>
      </c>
      <c r="G99" s="3">
        <f t="shared" si="9"/>
        <v>4.49</v>
      </c>
      <c r="H99" s="2">
        <v>4.84</v>
      </c>
      <c r="I99" s="3">
        <f t="shared" si="10"/>
        <v>4.84</v>
      </c>
      <c r="J99" s="6">
        <f t="shared" si="11"/>
        <v>9.33</v>
      </c>
    </row>
    <row r="100" spans="1:10" ht="12.75">
      <c r="A100" s="2" t="s">
        <v>381</v>
      </c>
      <c r="B100" s="2" t="s">
        <v>114</v>
      </c>
      <c r="C100" s="2" t="s">
        <v>23</v>
      </c>
      <c r="D100" s="2" t="s">
        <v>17</v>
      </c>
      <c r="E100" s="2">
        <v>6</v>
      </c>
      <c r="F100" s="2">
        <v>11.42</v>
      </c>
      <c r="G100" s="3">
        <f t="shared" si="9"/>
        <v>68.52</v>
      </c>
      <c r="H100" s="2">
        <v>5.38</v>
      </c>
      <c r="I100" s="3">
        <f t="shared" si="10"/>
        <v>32.28</v>
      </c>
      <c r="J100" s="6">
        <f t="shared" si="11"/>
        <v>100.8</v>
      </c>
    </row>
    <row r="101" spans="1:10" ht="12.75">
      <c r="A101" s="2" t="s">
        <v>382</v>
      </c>
      <c r="B101" s="2" t="s">
        <v>115</v>
      </c>
      <c r="C101" s="2" t="s">
        <v>23</v>
      </c>
      <c r="D101" s="2" t="s">
        <v>17</v>
      </c>
      <c r="E101" s="2">
        <v>1</v>
      </c>
      <c r="F101" s="2">
        <v>27.43</v>
      </c>
      <c r="G101" s="3">
        <f t="shared" si="9"/>
        <v>27.43</v>
      </c>
      <c r="H101" s="2">
        <v>5.38</v>
      </c>
      <c r="I101" s="3">
        <f t="shared" si="10"/>
        <v>5.38</v>
      </c>
      <c r="J101" s="6">
        <f t="shared" si="11"/>
        <v>32.81</v>
      </c>
    </row>
    <row r="102" spans="1:10" ht="12.75">
      <c r="A102" s="2" t="s">
        <v>383</v>
      </c>
      <c r="B102" s="2" t="s">
        <v>116</v>
      </c>
      <c r="C102" s="2" t="s">
        <v>52</v>
      </c>
      <c r="D102" s="2" t="s">
        <v>17</v>
      </c>
      <c r="E102" s="2">
        <v>6</v>
      </c>
      <c r="F102" s="2">
        <v>2.11</v>
      </c>
      <c r="G102" s="3">
        <f t="shared" si="9"/>
        <v>12.66</v>
      </c>
      <c r="H102" s="2">
        <v>0</v>
      </c>
      <c r="I102" s="3">
        <f t="shared" si="10"/>
        <v>0</v>
      </c>
      <c r="J102" s="6">
        <f t="shared" si="11"/>
        <v>12.66</v>
      </c>
    </row>
    <row r="103" spans="1:10" s="8" customFormat="1" ht="12.75">
      <c r="A103" s="13" t="s">
        <v>117</v>
      </c>
      <c r="B103" s="13" t="s">
        <v>118</v>
      </c>
      <c r="C103" s="24"/>
      <c r="D103" s="24"/>
      <c r="E103" s="24"/>
      <c r="F103" s="24"/>
      <c r="G103" s="25"/>
      <c r="H103" s="24"/>
      <c r="I103" s="25"/>
      <c r="J103" s="12"/>
    </row>
    <row r="104" spans="1:10" ht="12.75">
      <c r="A104" s="2" t="s">
        <v>384</v>
      </c>
      <c r="B104" s="2" t="s">
        <v>119</v>
      </c>
      <c r="C104" s="2" t="s">
        <v>23</v>
      </c>
      <c r="D104" s="2" t="s">
        <v>17</v>
      </c>
      <c r="E104" s="2">
        <v>13</v>
      </c>
      <c r="F104" s="2">
        <v>0.72</v>
      </c>
      <c r="G104" s="3">
        <f>F104*E104</f>
        <v>9.36</v>
      </c>
      <c r="H104" s="2">
        <v>2.42</v>
      </c>
      <c r="I104" s="3">
        <f>H104*E104</f>
        <v>31.46</v>
      </c>
      <c r="J104" s="6">
        <f>G104+I104</f>
        <v>40.82</v>
      </c>
    </row>
    <row r="105" spans="1:10" ht="12.75">
      <c r="A105" s="2" t="s">
        <v>385</v>
      </c>
      <c r="B105" s="2" t="s">
        <v>86</v>
      </c>
      <c r="C105" s="2" t="s">
        <v>23</v>
      </c>
      <c r="D105" s="2" t="s">
        <v>37</v>
      </c>
      <c r="E105" s="2">
        <v>38.46</v>
      </c>
      <c r="F105" s="2">
        <v>1.82</v>
      </c>
      <c r="G105" s="3">
        <f>F105*E105</f>
        <v>69.9972</v>
      </c>
      <c r="H105" s="2">
        <v>1.61</v>
      </c>
      <c r="I105" s="3">
        <f>H105*E105</f>
        <v>61.92060000000001</v>
      </c>
      <c r="J105" s="6">
        <f>G105+I105</f>
        <v>131.9178</v>
      </c>
    </row>
    <row r="106" spans="1:10" ht="12.75">
      <c r="A106" s="2" t="s">
        <v>386</v>
      </c>
      <c r="B106" s="2" t="s">
        <v>120</v>
      </c>
      <c r="C106" s="2" t="s">
        <v>23</v>
      </c>
      <c r="D106" s="2" t="s">
        <v>17</v>
      </c>
      <c r="E106" s="2">
        <v>4</v>
      </c>
      <c r="F106" s="2">
        <v>1.16</v>
      </c>
      <c r="G106" s="3">
        <f>F106*E106</f>
        <v>4.64</v>
      </c>
      <c r="H106" s="2">
        <v>2.42</v>
      </c>
      <c r="I106" s="3">
        <f>H106*E106</f>
        <v>9.68</v>
      </c>
      <c r="J106" s="6">
        <f>G106+I106</f>
        <v>14.32</v>
      </c>
    </row>
    <row r="107" spans="1:10" s="8" customFormat="1" ht="12.75">
      <c r="A107" s="13" t="s">
        <v>121</v>
      </c>
      <c r="B107" s="13" t="s">
        <v>122</v>
      </c>
      <c r="C107" s="24"/>
      <c r="D107" s="24"/>
      <c r="E107" s="24"/>
      <c r="F107" s="24"/>
      <c r="G107" s="25"/>
      <c r="H107" s="24"/>
      <c r="I107" s="25"/>
      <c r="J107" s="12"/>
    </row>
    <row r="108" spans="1:10" ht="25.5">
      <c r="A108" s="2" t="s">
        <v>387</v>
      </c>
      <c r="B108" s="2" t="s">
        <v>123</v>
      </c>
      <c r="C108" s="2" t="s">
        <v>23</v>
      </c>
      <c r="D108" s="2" t="s">
        <v>17</v>
      </c>
      <c r="E108" s="2">
        <v>1</v>
      </c>
      <c r="F108" s="2">
        <v>97.3</v>
      </c>
      <c r="G108" s="3">
        <f>F108*E108</f>
        <v>97.3</v>
      </c>
      <c r="H108" s="2">
        <v>133.44</v>
      </c>
      <c r="I108" s="3">
        <f>H108*E108</f>
        <v>133.44</v>
      </c>
      <c r="J108" s="6">
        <f>G108+I108</f>
        <v>230.74</v>
      </c>
    </row>
    <row r="109" spans="1:10" ht="25.5">
      <c r="A109" s="2" t="s">
        <v>388</v>
      </c>
      <c r="B109" s="2" t="s">
        <v>124</v>
      </c>
      <c r="C109" s="2" t="s">
        <v>23</v>
      </c>
      <c r="D109" s="2" t="s">
        <v>17</v>
      </c>
      <c r="E109" s="2">
        <v>5</v>
      </c>
      <c r="F109" s="2">
        <v>56.89</v>
      </c>
      <c r="G109" s="3">
        <f>F109*E109</f>
        <v>284.45</v>
      </c>
      <c r="H109" s="2">
        <v>60.46</v>
      </c>
      <c r="I109" s="3">
        <f>H109*E109</f>
        <v>302.3</v>
      </c>
      <c r="J109" s="6">
        <f>G109+I109</f>
        <v>586.75</v>
      </c>
    </row>
    <row r="110" spans="1:10" ht="25.5">
      <c r="A110" s="2" t="s">
        <v>389</v>
      </c>
      <c r="B110" s="2" t="s">
        <v>125</v>
      </c>
      <c r="C110" s="2" t="s">
        <v>23</v>
      </c>
      <c r="D110" s="2" t="s">
        <v>17</v>
      </c>
      <c r="E110" s="2">
        <v>2</v>
      </c>
      <c r="F110" s="2">
        <v>150.25</v>
      </c>
      <c r="G110" s="3">
        <f>F110*E110</f>
        <v>300.5</v>
      </c>
      <c r="H110" s="2">
        <v>189.05</v>
      </c>
      <c r="I110" s="3">
        <f>H110*E110</f>
        <v>378.1</v>
      </c>
      <c r="J110" s="6">
        <f>G110+I110</f>
        <v>678.6</v>
      </c>
    </row>
    <row r="111" spans="1:10" ht="12.75">
      <c r="A111" s="2"/>
      <c r="B111" s="11" t="s">
        <v>466</v>
      </c>
      <c r="C111" s="2"/>
      <c r="D111" s="2"/>
      <c r="E111" s="2"/>
      <c r="F111" s="2"/>
      <c r="G111" s="3"/>
      <c r="H111" s="2"/>
      <c r="I111" s="3"/>
      <c r="J111" s="22">
        <f>SUM(J67:J110)</f>
        <v>4656.785200000001</v>
      </c>
    </row>
    <row r="112" spans="1:10" s="8" customFormat="1" ht="12.75">
      <c r="A112" s="14" t="s">
        <v>126</v>
      </c>
      <c r="B112" s="14" t="s">
        <v>127</v>
      </c>
      <c r="C112" s="30"/>
      <c r="D112" s="30"/>
      <c r="E112" s="30"/>
      <c r="F112" s="30"/>
      <c r="G112" s="31"/>
      <c r="H112" s="30"/>
      <c r="I112" s="31"/>
      <c r="J112" s="32"/>
    </row>
    <row r="113" spans="1:10" s="8" customFormat="1" ht="12.75">
      <c r="A113" s="13" t="s">
        <v>128</v>
      </c>
      <c r="B113" s="13" t="s">
        <v>129</v>
      </c>
      <c r="C113" s="24"/>
      <c r="D113" s="24"/>
      <c r="E113" s="24"/>
      <c r="F113" s="24"/>
      <c r="G113" s="25"/>
      <c r="H113" s="24"/>
      <c r="I113" s="25"/>
      <c r="J113" s="12"/>
    </row>
    <row r="114" spans="1:10" ht="12.75">
      <c r="A114" s="2" t="s">
        <v>390</v>
      </c>
      <c r="B114" s="2" t="s">
        <v>130</v>
      </c>
      <c r="C114" s="2" t="s">
        <v>52</v>
      </c>
      <c r="D114" s="2" t="s">
        <v>17</v>
      </c>
      <c r="E114" s="2">
        <v>1</v>
      </c>
      <c r="F114" s="2">
        <v>80000</v>
      </c>
      <c r="G114" s="3">
        <f>F114*E114</f>
        <v>80000</v>
      </c>
      <c r="H114" s="2">
        <v>0</v>
      </c>
      <c r="I114" s="3">
        <f>H114*E114</f>
        <v>0</v>
      </c>
      <c r="J114" s="6">
        <f>G114+I114</f>
        <v>80000</v>
      </c>
    </row>
    <row r="115" spans="1:10" ht="25.5">
      <c r="A115" s="2" t="s">
        <v>391</v>
      </c>
      <c r="B115" s="2" t="s">
        <v>131</v>
      </c>
      <c r="C115" s="2" t="s">
        <v>52</v>
      </c>
      <c r="D115" s="2" t="s">
        <v>13</v>
      </c>
      <c r="E115" s="2">
        <v>390.69</v>
      </c>
      <c r="F115" s="2">
        <v>58.95</v>
      </c>
      <c r="G115" s="3">
        <f>F115*E115</f>
        <v>23031.1755</v>
      </c>
      <c r="H115" s="2">
        <v>0</v>
      </c>
      <c r="I115" s="3">
        <f>H115*E115</f>
        <v>0</v>
      </c>
      <c r="J115" s="6">
        <f>G115+I115</f>
        <v>23031.1755</v>
      </c>
    </row>
    <row r="116" spans="1:10" ht="12.75">
      <c r="A116" s="2"/>
      <c r="B116" s="11" t="s">
        <v>466</v>
      </c>
      <c r="C116" s="2"/>
      <c r="D116" s="2"/>
      <c r="E116" s="2"/>
      <c r="F116" s="2"/>
      <c r="G116" s="3"/>
      <c r="H116" s="2"/>
      <c r="I116" s="3"/>
      <c r="J116" s="22">
        <f>SUM(J114:J115)</f>
        <v>103031.1755</v>
      </c>
    </row>
    <row r="117" spans="1:10" s="8" customFormat="1" ht="12.75">
      <c r="A117" s="14" t="s">
        <v>132</v>
      </c>
      <c r="B117" s="14" t="s">
        <v>133</v>
      </c>
      <c r="C117" s="30"/>
      <c r="D117" s="30"/>
      <c r="E117" s="30"/>
      <c r="F117" s="30"/>
      <c r="G117" s="31"/>
      <c r="H117" s="30"/>
      <c r="I117" s="31"/>
      <c r="J117" s="32"/>
    </row>
    <row r="118" spans="1:10" s="8" customFormat="1" ht="12.75">
      <c r="A118" s="13" t="s">
        <v>134</v>
      </c>
      <c r="B118" s="13" t="s">
        <v>135</v>
      </c>
      <c r="C118" s="24"/>
      <c r="D118" s="24"/>
      <c r="E118" s="24"/>
      <c r="F118" s="24"/>
      <c r="G118" s="25"/>
      <c r="H118" s="24"/>
      <c r="I118" s="25"/>
      <c r="J118" s="12"/>
    </row>
    <row r="119" spans="1:10" ht="25.5">
      <c r="A119" s="2" t="s">
        <v>392</v>
      </c>
      <c r="B119" s="2" t="s">
        <v>136</v>
      </c>
      <c r="C119" s="2" t="s">
        <v>52</v>
      </c>
      <c r="D119" s="2" t="s">
        <v>13</v>
      </c>
      <c r="E119" s="2">
        <v>390.69</v>
      </c>
      <c r="F119" s="2">
        <v>13.72</v>
      </c>
      <c r="G119" s="3">
        <f>F119*E119</f>
        <v>5360.2668</v>
      </c>
      <c r="H119" s="2">
        <v>0</v>
      </c>
      <c r="I119" s="3">
        <f>H119*E119</f>
        <v>0</v>
      </c>
      <c r="J119" s="6">
        <f>G119+I119</f>
        <v>5360.2668</v>
      </c>
    </row>
    <row r="120" spans="1:10" ht="12.75">
      <c r="A120" s="2"/>
      <c r="B120" s="11" t="s">
        <v>466</v>
      </c>
      <c r="C120" s="2"/>
      <c r="D120" s="2"/>
      <c r="E120" s="2"/>
      <c r="F120" s="2"/>
      <c r="G120" s="3"/>
      <c r="H120" s="2"/>
      <c r="I120" s="3"/>
      <c r="J120" s="22">
        <f>SUM(J119)</f>
        <v>5360.2668</v>
      </c>
    </row>
    <row r="121" spans="1:10" s="8" customFormat="1" ht="12.75">
      <c r="A121" s="14" t="s">
        <v>137</v>
      </c>
      <c r="B121" s="14" t="s">
        <v>138</v>
      </c>
      <c r="C121" s="30"/>
      <c r="D121" s="30"/>
      <c r="E121" s="30"/>
      <c r="F121" s="30"/>
      <c r="G121" s="31"/>
      <c r="H121" s="30"/>
      <c r="I121" s="31"/>
      <c r="J121" s="32"/>
    </row>
    <row r="122" spans="1:10" s="8" customFormat="1" ht="12.75">
      <c r="A122" s="13" t="s">
        <v>139</v>
      </c>
      <c r="B122" s="13" t="s">
        <v>140</v>
      </c>
      <c r="C122" s="24"/>
      <c r="D122" s="24"/>
      <c r="E122" s="24"/>
      <c r="F122" s="24"/>
      <c r="G122" s="25"/>
      <c r="H122" s="24"/>
      <c r="I122" s="25"/>
      <c r="J122" s="12"/>
    </row>
    <row r="123" spans="1:10" ht="12.75">
      <c r="A123" s="2" t="s">
        <v>393</v>
      </c>
      <c r="B123" s="2" t="s">
        <v>141</v>
      </c>
      <c r="C123" s="2" t="s">
        <v>23</v>
      </c>
      <c r="D123" s="2" t="s">
        <v>13</v>
      </c>
      <c r="E123" s="2">
        <v>432.85</v>
      </c>
      <c r="F123" s="2">
        <v>6.68</v>
      </c>
      <c r="G123" s="3">
        <f>F123*E123</f>
        <v>2891.438</v>
      </c>
      <c r="H123" s="2">
        <v>11.18</v>
      </c>
      <c r="I123" s="3">
        <f>H123*E123</f>
        <v>4839.263</v>
      </c>
      <c r="J123" s="6">
        <f>G123+I123</f>
        <v>7730.701</v>
      </c>
    </row>
    <row r="124" spans="1:10" ht="25.5">
      <c r="A124" s="2" t="s">
        <v>394</v>
      </c>
      <c r="B124" s="2" t="s">
        <v>142</v>
      </c>
      <c r="C124" s="2" t="s">
        <v>23</v>
      </c>
      <c r="D124" s="2" t="s">
        <v>13</v>
      </c>
      <c r="E124" s="2">
        <v>75.5</v>
      </c>
      <c r="F124" s="2">
        <v>3.13</v>
      </c>
      <c r="G124" s="3">
        <f>F124*E124</f>
        <v>236.315</v>
      </c>
      <c r="H124" s="2">
        <v>6.99</v>
      </c>
      <c r="I124" s="3">
        <f>H124*E124</f>
        <v>527.745</v>
      </c>
      <c r="J124" s="6">
        <f>G124+I124</f>
        <v>764.06</v>
      </c>
    </row>
    <row r="125" spans="1:10" ht="12.75">
      <c r="A125" s="2"/>
      <c r="B125" s="11" t="s">
        <v>466</v>
      </c>
      <c r="C125" s="2"/>
      <c r="D125" s="2"/>
      <c r="E125" s="2"/>
      <c r="F125" s="2"/>
      <c r="G125" s="3"/>
      <c r="H125" s="2"/>
      <c r="I125" s="3"/>
      <c r="J125" s="22">
        <f>SUM(J123:J124)</f>
        <v>8494.761</v>
      </c>
    </row>
    <row r="126" spans="1:10" s="8" customFormat="1" ht="12.75">
      <c r="A126" s="14" t="s">
        <v>143</v>
      </c>
      <c r="B126" s="14" t="s">
        <v>144</v>
      </c>
      <c r="C126" s="30"/>
      <c r="D126" s="30"/>
      <c r="E126" s="30"/>
      <c r="F126" s="30"/>
      <c r="G126" s="31"/>
      <c r="H126" s="30"/>
      <c r="I126" s="31"/>
      <c r="J126" s="32"/>
    </row>
    <row r="127" spans="1:10" s="8" customFormat="1" ht="12.75">
      <c r="A127" s="13" t="s">
        <v>145</v>
      </c>
      <c r="B127" s="13" t="s">
        <v>146</v>
      </c>
      <c r="C127" s="24"/>
      <c r="D127" s="24"/>
      <c r="E127" s="24"/>
      <c r="F127" s="24"/>
      <c r="G127" s="25"/>
      <c r="H127" s="24"/>
      <c r="I127" s="25"/>
      <c r="J127" s="12"/>
    </row>
    <row r="128" spans="1:10" ht="12.75">
      <c r="A128" s="2" t="s">
        <v>395</v>
      </c>
      <c r="B128" s="2" t="s">
        <v>147</v>
      </c>
      <c r="C128" s="2" t="s">
        <v>23</v>
      </c>
      <c r="D128" s="2" t="s">
        <v>13</v>
      </c>
      <c r="E128" s="2">
        <v>126.04</v>
      </c>
      <c r="F128" s="2">
        <v>3.43</v>
      </c>
      <c r="G128" s="3">
        <f>F128*E128</f>
        <v>432.3172</v>
      </c>
      <c r="H128" s="2">
        <v>7.47</v>
      </c>
      <c r="I128" s="3">
        <f>H128*E128</f>
        <v>941.5188</v>
      </c>
      <c r="J128" s="6">
        <f>G128+I128</f>
        <v>1373.836</v>
      </c>
    </row>
    <row r="129" spans="1:10" ht="12.75">
      <c r="A129" s="2" t="s">
        <v>396</v>
      </c>
      <c r="B129" s="2" t="s">
        <v>70</v>
      </c>
      <c r="C129" s="2" t="s">
        <v>23</v>
      </c>
      <c r="D129" s="2" t="s">
        <v>13</v>
      </c>
      <c r="E129" s="2">
        <v>503.96</v>
      </c>
      <c r="F129" s="2">
        <v>1.31</v>
      </c>
      <c r="G129" s="3">
        <f>F129*E129</f>
        <v>660.1876</v>
      </c>
      <c r="H129" s="2">
        <v>1.56</v>
      </c>
      <c r="I129" s="3">
        <f>H129*E129</f>
        <v>786.1776</v>
      </c>
      <c r="J129" s="6">
        <f>G129+I129</f>
        <v>1446.3652</v>
      </c>
    </row>
    <row r="130" spans="1:10" ht="12.75">
      <c r="A130" s="2" t="s">
        <v>397</v>
      </c>
      <c r="B130" s="2" t="s">
        <v>148</v>
      </c>
      <c r="C130" s="2" t="s">
        <v>23</v>
      </c>
      <c r="D130" s="2" t="s">
        <v>13</v>
      </c>
      <c r="E130" s="2">
        <v>372.88</v>
      </c>
      <c r="F130" s="2">
        <v>6.81</v>
      </c>
      <c r="G130" s="3">
        <f>F130*E130</f>
        <v>2539.3127999999997</v>
      </c>
      <c r="H130" s="2">
        <v>10.76</v>
      </c>
      <c r="I130" s="3">
        <f>H130*E130</f>
        <v>4012.1888</v>
      </c>
      <c r="J130" s="6">
        <f>G130+I130</f>
        <v>6551.5016</v>
      </c>
    </row>
    <row r="131" spans="1:10" s="8" customFormat="1" ht="12.75">
      <c r="A131" s="13" t="s">
        <v>149</v>
      </c>
      <c r="B131" s="13" t="s">
        <v>150</v>
      </c>
      <c r="C131" s="24"/>
      <c r="D131" s="24"/>
      <c r="E131" s="24"/>
      <c r="F131" s="24"/>
      <c r="G131" s="25"/>
      <c r="H131" s="24"/>
      <c r="I131" s="25"/>
      <c r="J131" s="12"/>
    </row>
    <row r="132" spans="1:10" ht="25.5">
      <c r="A132" s="2" t="s">
        <v>398</v>
      </c>
      <c r="B132" s="2" t="s">
        <v>151</v>
      </c>
      <c r="C132" s="2" t="s">
        <v>23</v>
      </c>
      <c r="D132" s="2" t="s">
        <v>13</v>
      </c>
      <c r="E132" s="2">
        <v>160.6</v>
      </c>
      <c r="F132" s="2">
        <v>17.77</v>
      </c>
      <c r="G132" s="3">
        <f>F132*E132</f>
        <v>2853.8619999999996</v>
      </c>
      <c r="H132" s="2">
        <v>4.4</v>
      </c>
      <c r="I132" s="3">
        <f>H132*E132</f>
        <v>706.64</v>
      </c>
      <c r="J132" s="6">
        <f>G132+I132</f>
        <v>3560.5019999999995</v>
      </c>
    </row>
    <row r="133" spans="1:10" s="8" customFormat="1" ht="12.75">
      <c r="A133" s="13" t="s">
        <v>152</v>
      </c>
      <c r="B133" s="13" t="s">
        <v>153</v>
      </c>
      <c r="C133" s="24"/>
      <c r="D133" s="24"/>
      <c r="E133" s="24"/>
      <c r="F133" s="24"/>
      <c r="G133" s="25"/>
      <c r="H133" s="24"/>
      <c r="I133" s="25"/>
      <c r="J133" s="12"/>
    </row>
    <row r="134" spans="1:10" ht="25.5">
      <c r="A134" s="2" t="s">
        <v>399</v>
      </c>
      <c r="B134" s="2" t="s">
        <v>154</v>
      </c>
      <c r="C134" s="2" t="s">
        <v>52</v>
      </c>
      <c r="D134" s="2" t="s">
        <v>13</v>
      </c>
      <c r="E134" s="2">
        <v>57.8</v>
      </c>
      <c r="F134" s="2">
        <v>79.9</v>
      </c>
      <c r="G134" s="3">
        <f>F134*E134</f>
        <v>4618.22</v>
      </c>
      <c r="H134" s="2">
        <v>0</v>
      </c>
      <c r="I134" s="3">
        <f>H134*E134</f>
        <v>0</v>
      </c>
      <c r="J134" s="6">
        <f>G134+I134</f>
        <v>4618.22</v>
      </c>
    </row>
    <row r="135" spans="1:10" ht="12.75">
      <c r="A135" s="2" t="s">
        <v>400</v>
      </c>
      <c r="B135" s="2" t="s">
        <v>155</v>
      </c>
      <c r="C135" s="2" t="s">
        <v>23</v>
      </c>
      <c r="D135" s="2" t="s">
        <v>156</v>
      </c>
      <c r="E135" s="2">
        <v>79.7</v>
      </c>
      <c r="F135" s="2">
        <v>5.9</v>
      </c>
      <c r="G135" s="3">
        <f>F135*E135</f>
        <v>470.23</v>
      </c>
      <c r="H135" s="2">
        <v>6.18</v>
      </c>
      <c r="I135" s="3">
        <f>H135*E135</f>
        <v>492.546</v>
      </c>
      <c r="J135" s="6">
        <f>G135+I135</f>
        <v>962.7760000000001</v>
      </c>
    </row>
    <row r="136" spans="1:10" ht="12.75">
      <c r="A136" s="2"/>
      <c r="B136" s="11" t="s">
        <v>466</v>
      </c>
      <c r="C136" s="2"/>
      <c r="D136" s="2"/>
      <c r="E136" s="2"/>
      <c r="F136" s="2"/>
      <c r="G136" s="3"/>
      <c r="H136" s="2"/>
      <c r="I136" s="3"/>
      <c r="J136" s="22">
        <f>SUM(J128:J135)</f>
        <v>18513.200800000002</v>
      </c>
    </row>
    <row r="137" spans="1:10" s="8" customFormat="1" ht="12.75">
      <c r="A137" s="14" t="s">
        <v>157</v>
      </c>
      <c r="B137" s="14" t="s">
        <v>158</v>
      </c>
      <c r="C137" s="30"/>
      <c r="D137" s="30"/>
      <c r="E137" s="30"/>
      <c r="F137" s="30"/>
      <c r="G137" s="31"/>
      <c r="H137" s="30"/>
      <c r="I137" s="31"/>
      <c r="J137" s="32"/>
    </row>
    <row r="138" spans="1:10" s="8" customFormat="1" ht="12.75">
      <c r="A138" s="13" t="s">
        <v>159</v>
      </c>
      <c r="B138" s="13" t="s">
        <v>160</v>
      </c>
      <c r="C138" s="24"/>
      <c r="D138" s="24"/>
      <c r="E138" s="24"/>
      <c r="F138" s="24"/>
      <c r="G138" s="25"/>
      <c r="H138" s="24"/>
      <c r="I138" s="25"/>
      <c r="J138" s="12"/>
    </row>
    <row r="139" spans="1:10" ht="12.75">
      <c r="A139" s="2" t="s">
        <v>401</v>
      </c>
      <c r="B139" s="2" t="s">
        <v>161</v>
      </c>
      <c r="C139" s="2" t="s">
        <v>52</v>
      </c>
      <c r="D139" s="2" t="s">
        <v>13</v>
      </c>
      <c r="E139" s="2">
        <v>358.19</v>
      </c>
      <c r="F139" s="2">
        <v>23.11</v>
      </c>
      <c r="G139" s="3">
        <f>F139*E139</f>
        <v>8277.7709</v>
      </c>
      <c r="H139" s="2">
        <v>0</v>
      </c>
      <c r="I139" s="3">
        <f>H139*E139</f>
        <v>0</v>
      </c>
      <c r="J139" s="6">
        <f>G139+I139</f>
        <v>8277.7709</v>
      </c>
    </row>
    <row r="140" spans="1:10" ht="12.75">
      <c r="A140" s="2" t="s">
        <v>402</v>
      </c>
      <c r="B140" s="2" t="s">
        <v>162</v>
      </c>
      <c r="C140" s="2" t="s">
        <v>23</v>
      </c>
      <c r="D140" s="2" t="s">
        <v>13</v>
      </c>
      <c r="E140" s="2">
        <v>358.19</v>
      </c>
      <c r="F140" s="2">
        <v>6.4</v>
      </c>
      <c r="G140" s="3">
        <f>F140*E140</f>
        <v>2292.416</v>
      </c>
      <c r="H140" s="2">
        <v>0.29</v>
      </c>
      <c r="I140" s="3">
        <f>H140*E140</f>
        <v>103.87509999999999</v>
      </c>
      <c r="J140" s="6">
        <f>G140+I140</f>
        <v>2396.2911000000004</v>
      </c>
    </row>
    <row r="141" spans="1:10" s="8" customFormat="1" ht="12.75">
      <c r="A141" s="13" t="s">
        <v>163</v>
      </c>
      <c r="B141" s="13" t="s">
        <v>164</v>
      </c>
      <c r="C141" s="24"/>
      <c r="D141" s="24"/>
      <c r="E141" s="24"/>
      <c r="F141" s="24"/>
      <c r="G141" s="25"/>
      <c r="H141" s="24"/>
      <c r="I141" s="25"/>
      <c r="J141" s="12"/>
    </row>
    <row r="142" spans="1:10" ht="25.5">
      <c r="A142" s="2" t="s">
        <v>403</v>
      </c>
      <c r="B142" s="2" t="s">
        <v>165</v>
      </c>
      <c r="C142" s="2" t="s">
        <v>23</v>
      </c>
      <c r="D142" s="2" t="s">
        <v>13</v>
      </c>
      <c r="E142" s="2">
        <v>247.59</v>
      </c>
      <c r="F142" s="2">
        <v>36.07</v>
      </c>
      <c r="G142" s="3">
        <f>F142*E142</f>
        <v>8930.5713</v>
      </c>
      <c r="H142" s="2">
        <v>2.38</v>
      </c>
      <c r="I142" s="3">
        <f>H142*E142</f>
        <v>589.2642</v>
      </c>
      <c r="J142" s="6">
        <f>G142+I142</f>
        <v>9519.8355</v>
      </c>
    </row>
    <row r="143" spans="1:10" ht="25.5">
      <c r="A143" s="2" t="s">
        <v>472</v>
      </c>
      <c r="B143" s="2" t="s">
        <v>473</v>
      </c>
      <c r="C143" s="2" t="s">
        <v>52</v>
      </c>
      <c r="D143" s="2" t="s">
        <v>13</v>
      </c>
      <c r="E143" s="2">
        <v>235.8</v>
      </c>
      <c r="F143" s="2">
        <v>6.5</v>
      </c>
      <c r="G143" s="3">
        <f>F143*E143</f>
        <v>1532.7</v>
      </c>
      <c r="H143" s="2">
        <v>0</v>
      </c>
      <c r="I143" s="3">
        <f>H143*E143</f>
        <v>0</v>
      </c>
      <c r="J143" s="6">
        <f>G143+I143</f>
        <v>1532.7</v>
      </c>
    </row>
    <row r="144" spans="1:10" s="8" customFormat="1" ht="12.75">
      <c r="A144" s="13" t="s">
        <v>166</v>
      </c>
      <c r="B144" s="13" t="s">
        <v>167</v>
      </c>
      <c r="C144" s="24"/>
      <c r="D144" s="24"/>
      <c r="E144" s="24"/>
      <c r="F144" s="24"/>
      <c r="G144" s="25"/>
      <c r="H144" s="24"/>
      <c r="I144" s="25"/>
      <c r="J144" s="12"/>
    </row>
    <row r="145" spans="1:10" ht="25.5">
      <c r="A145" s="2" t="s">
        <v>404</v>
      </c>
      <c r="B145" s="2" t="s">
        <v>168</v>
      </c>
      <c r="C145" s="2" t="s">
        <v>23</v>
      </c>
      <c r="D145" s="2" t="s">
        <v>13</v>
      </c>
      <c r="E145" s="2">
        <v>32.24</v>
      </c>
      <c r="F145" s="2">
        <v>133.17</v>
      </c>
      <c r="G145" s="3">
        <f>F145*E145</f>
        <v>4293.400799999999</v>
      </c>
      <c r="H145" s="2">
        <v>2.86</v>
      </c>
      <c r="I145" s="3">
        <f>H145*E145</f>
        <v>92.2064</v>
      </c>
      <c r="J145" s="6">
        <f>G145+I145</f>
        <v>4385.6071999999995</v>
      </c>
    </row>
    <row r="146" spans="1:10" s="8" customFormat="1" ht="12.75">
      <c r="A146" s="13" t="s">
        <v>169</v>
      </c>
      <c r="B146" s="13" t="s">
        <v>170</v>
      </c>
      <c r="C146" s="24"/>
      <c r="D146" s="24"/>
      <c r="E146" s="24"/>
      <c r="F146" s="24"/>
      <c r="G146" s="25"/>
      <c r="H146" s="24"/>
      <c r="I146" s="25"/>
      <c r="J146" s="12"/>
    </row>
    <row r="147" spans="1:10" ht="25.5">
      <c r="A147" s="2" t="s">
        <v>405</v>
      </c>
      <c r="B147" s="2" t="s">
        <v>171</v>
      </c>
      <c r="C147" s="2" t="s">
        <v>23</v>
      </c>
      <c r="D147" s="2" t="s">
        <v>13</v>
      </c>
      <c r="E147" s="2">
        <v>89.89</v>
      </c>
      <c r="F147" s="2">
        <v>6.01</v>
      </c>
      <c r="G147" s="3">
        <f>F147*E147</f>
        <v>540.2389</v>
      </c>
      <c r="H147" s="2">
        <v>24.22</v>
      </c>
      <c r="I147" s="3">
        <f>H147*E147</f>
        <v>2177.1358</v>
      </c>
      <c r="J147" s="6">
        <f>G147+I147</f>
        <v>2717.3747</v>
      </c>
    </row>
    <row r="148" spans="1:10" ht="12.75">
      <c r="A148" s="2" t="s">
        <v>406</v>
      </c>
      <c r="B148" s="2" t="s">
        <v>172</v>
      </c>
      <c r="C148" s="2" t="s">
        <v>52</v>
      </c>
      <c r="D148" s="2" t="s">
        <v>13</v>
      </c>
      <c r="E148" s="2">
        <v>89.89</v>
      </c>
      <c r="F148" s="2">
        <v>20</v>
      </c>
      <c r="G148" s="3">
        <f>F148*E148</f>
        <v>1797.8</v>
      </c>
      <c r="H148" s="2">
        <v>0</v>
      </c>
      <c r="I148" s="3">
        <f>H148*E148</f>
        <v>0</v>
      </c>
      <c r="J148" s="6">
        <f>G148+I148</f>
        <v>1797.8</v>
      </c>
    </row>
    <row r="149" spans="1:10" ht="12.75">
      <c r="A149" s="2"/>
      <c r="B149" s="11" t="s">
        <v>466</v>
      </c>
      <c r="C149" s="2"/>
      <c r="D149" s="2"/>
      <c r="E149" s="2"/>
      <c r="F149" s="2"/>
      <c r="G149" s="3"/>
      <c r="H149" s="2"/>
      <c r="I149" s="3"/>
      <c r="J149" s="22">
        <f>SUM(J139:J148)</f>
        <v>30627.379399999998</v>
      </c>
    </row>
    <row r="150" spans="1:10" s="8" customFormat="1" ht="12.75">
      <c r="A150" s="14" t="s">
        <v>173</v>
      </c>
      <c r="B150" s="14" t="s">
        <v>174</v>
      </c>
      <c r="C150" s="30"/>
      <c r="D150" s="30"/>
      <c r="E150" s="30"/>
      <c r="F150" s="30"/>
      <c r="G150" s="31"/>
      <c r="H150" s="30"/>
      <c r="I150" s="31"/>
      <c r="J150" s="32"/>
    </row>
    <row r="151" spans="1:10" s="8" customFormat="1" ht="12.75">
      <c r="A151" s="13" t="s">
        <v>175</v>
      </c>
      <c r="B151" s="13" t="s">
        <v>176</v>
      </c>
      <c r="C151" s="24"/>
      <c r="D151" s="24"/>
      <c r="E151" s="24"/>
      <c r="F151" s="24"/>
      <c r="G151" s="25"/>
      <c r="H151" s="24"/>
      <c r="I151" s="25"/>
      <c r="J151" s="12"/>
    </row>
    <row r="152" spans="1:10" ht="12.75">
      <c r="A152" s="2" t="s">
        <v>407</v>
      </c>
      <c r="B152" s="2" t="s">
        <v>177</v>
      </c>
      <c r="C152" s="2" t="s">
        <v>52</v>
      </c>
      <c r="D152" s="2" t="s">
        <v>37</v>
      </c>
      <c r="E152" s="2">
        <v>12</v>
      </c>
      <c r="F152" s="2">
        <v>34.89</v>
      </c>
      <c r="G152" s="3">
        <f>F152*E152</f>
        <v>418.68</v>
      </c>
      <c r="H152" s="2">
        <v>0</v>
      </c>
      <c r="I152" s="3">
        <f>H152*E152</f>
        <v>0</v>
      </c>
      <c r="J152" s="6">
        <f>G152+I152</f>
        <v>418.68</v>
      </c>
    </row>
    <row r="153" spans="1:10" s="8" customFormat="1" ht="12.75">
      <c r="A153" s="13" t="s">
        <v>178</v>
      </c>
      <c r="B153" s="13" t="s">
        <v>179</v>
      </c>
      <c r="C153" s="24"/>
      <c r="D153" s="24"/>
      <c r="E153" s="24"/>
      <c r="F153" s="24"/>
      <c r="G153" s="25"/>
      <c r="H153" s="24"/>
      <c r="I153" s="25"/>
      <c r="J153" s="12"/>
    </row>
    <row r="154" spans="1:10" s="29" customFormat="1" ht="12.75">
      <c r="A154" s="26" t="s">
        <v>408</v>
      </c>
      <c r="B154" s="26" t="s">
        <v>180</v>
      </c>
      <c r="C154" s="26" t="s">
        <v>23</v>
      </c>
      <c r="D154" s="26" t="s">
        <v>156</v>
      </c>
      <c r="E154" s="26">
        <v>53.3</v>
      </c>
      <c r="F154" s="26">
        <v>8.72</v>
      </c>
      <c r="G154" s="27">
        <f>F154*E154</f>
        <v>464.776</v>
      </c>
      <c r="H154" s="26">
        <v>6.18</v>
      </c>
      <c r="I154" s="27">
        <f>H154*E154</f>
        <v>329.39399999999995</v>
      </c>
      <c r="J154" s="28">
        <f>G154+I154</f>
        <v>794.17</v>
      </c>
    </row>
    <row r="155" spans="1:10" ht="12.75">
      <c r="A155" s="2" t="s">
        <v>409</v>
      </c>
      <c r="B155" s="2" t="s">
        <v>181</v>
      </c>
      <c r="C155" s="2" t="s">
        <v>52</v>
      </c>
      <c r="D155" s="2" t="s">
        <v>37</v>
      </c>
      <c r="E155" s="2">
        <v>154.91</v>
      </c>
      <c r="F155" s="2">
        <v>6.54</v>
      </c>
      <c r="G155" s="3">
        <f>F155*E155</f>
        <v>1013.1114</v>
      </c>
      <c r="H155" s="2">
        <v>0</v>
      </c>
      <c r="I155" s="3">
        <f>H155*E155</f>
        <v>0</v>
      </c>
      <c r="J155" s="6">
        <f>G155+I155</f>
        <v>1013.1114</v>
      </c>
    </row>
    <row r="156" spans="1:10" ht="12.75">
      <c r="A156" s="2"/>
      <c r="B156" s="11" t="s">
        <v>466</v>
      </c>
      <c r="C156" s="2"/>
      <c r="D156" s="2"/>
      <c r="E156" s="2"/>
      <c r="F156" s="2"/>
      <c r="G156" s="3"/>
      <c r="H156" s="2"/>
      <c r="I156" s="3"/>
      <c r="J156" s="22">
        <f>SUM(J152:J155)</f>
        <v>2225.9614</v>
      </c>
    </row>
    <row r="157" spans="1:10" s="8" customFormat="1" ht="12.75">
      <c r="A157" s="14" t="s">
        <v>182</v>
      </c>
      <c r="B157" s="14" t="s">
        <v>183</v>
      </c>
      <c r="C157" s="30"/>
      <c r="D157" s="30"/>
      <c r="E157" s="30"/>
      <c r="F157" s="30"/>
      <c r="G157" s="31"/>
      <c r="H157" s="30"/>
      <c r="I157" s="31"/>
      <c r="J157" s="32"/>
    </row>
    <row r="158" spans="1:10" s="8" customFormat="1" ht="12.75">
      <c r="A158" s="13" t="s">
        <v>184</v>
      </c>
      <c r="B158" s="13" t="s">
        <v>185</v>
      </c>
      <c r="C158" s="24"/>
      <c r="D158" s="24"/>
      <c r="E158" s="24"/>
      <c r="F158" s="24"/>
      <c r="G158" s="25"/>
      <c r="H158" s="24"/>
      <c r="I158" s="25"/>
      <c r="J158" s="12"/>
    </row>
    <row r="159" spans="1:10" ht="25.5">
      <c r="A159" s="2" t="s">
        <v>410</v>
      </c>
      <c r="B159" s="2" t="s">
        <v>186</v>
      </c>
      <c r="C159" s="2" t="s">
        <v>23</v>
      </c>
      <c r="D159" s="2" t="s">
        <v>17</v>
      </c>
      <c r="E159" s="2">
        <v>6</v>
      </c>
      <c r="F159" s="2">
        <v>279.76</v>
      </c>
      <c r="G159" s="3">
        <f>F159*E159</f>
        <v>1678.56</v>
      </c>
      <c r="H159" s="2">
        <v>52.19</v>
      </c>
      <c r="I159" s="3">
        <f>H159*E159</f>
        <v>313.14</v>
      </c>
      <c r="J159" s="6">
        <f>G159+I159</f>
        <v>1991.6999999999998</v>
      </c>
    </row>
    <row r="160" spans="1:10" ht="25.5">
      <c r="A160" s="2" t="s">
        <v>411</v>
      </c>
      <c r="B160" s="2" t="s">
        <v>187</v>
      </c>
      <c r="C160" s="2" t="s">
        <v>23</v>
      </c>
      <c r="D160" s="2" t="s">
        <v>17</v>
      </c>
      <c r="E160" s="2">
        <v>4</v>
      </c>
      <c r="F160" s="2">
        <v>348.84</v>
      </c>
      <c r="G160" s="3">
        <f>F160*E160</f>
        <v>1395.36</v>
      </c>
      <c r="H160" s="2">
        <v>61.23</v>
      </c>
      <c r="I160" s="3">
        <f>H160*E160</f>
        <v>244.92</v>
      </c>
      <c r="J160" s="6">
        <f>G160+I160</f>
        <v>1640.28</v>
      </c>
    </row>
    <row r="161" spans="1:10" s="8" customFormat="1" ht="12.75">
      <c r="A161" s="13" t="s">
        <v>188</v>
      </c>
      <c r="B161" s="13" t="s">
        <v>189</v>
      </c>
      <c r="C161" s="24"/>
      <c r="D161" s="24"/>
      <c r="E161" s="24"/>
      <c r="F161" s="24"/>
      <c r="G161" s="25"/>
      <c r="H161" s="24"/>
      <c r="I161" s="25"/>
      <c r="J161" s="12"/>
    </row>
    <row r="162" spans="1:10" ht="25.5">
      <c r="A162" s="2" t="s">
        <v>412</v>
      </c>
      <c r="B162" s="2" t="s">
        <v>190</v>
      </c>
      <c r="C162" s="2" t="s">
        <v>23</v>
      </c>
      <c r="D162" s="2" t="s">
        <v>191</v>
      </c>
      <c r="E162" s="2">
        <v>3</v>
      </c>
      <c r="F162" s="2">
        <v>1350.34</v>
      </c>
      <c r="G162" s="3">
        <f>F162*E162</f>
        <v>4051.0199999999995</v>
      </c>
      <c r="H162" s="2">
        <v>0</v>
      </c>
      <c r="I162" s="3">
        <f>H162*E162</f>
        <v>0</v>
      </c>
      <c r="J162" s="6">
        <f>G162+I162</f>
        <v>4051.0199999999995</v>
      </c>
    </row>
    <row r="163" spans="1:10" s="8" customFormat="1" ht="12.75">
      <c r="A163" s="13" t="s">
        <v>192</v>
      </c>
      <c r="B163" s="13" t="s">
        <v>193</v>
      </c>
      <c r="C163" s="24"/>
      <c r="D163" s="24"/>
      <c r="E163" s="24"/>
      <c r="F163" s="24"/>
      <c r="G163" s="25"/>
      <c r="H163" s="24"/>
      <c r="I163" s="25"/>
      <c r="J163" s="12"/>
    </row>
    <row r="164" spans="1:10" ht="25.5">
      <c r="A164" s="2" t="s">
        <v>413</v>
      </c>
      <c r="B164" s="2" t="s">
        <v>194</v>
      </c>
      <c r="C164" s="2" t="s">
        <v>23</v>
      </c>
      <c r="D164" s="2" t="s">
        <v>17</v>
      </c>
      <c r="E164" s="2">
        <v>1</v>
      </c>
      <c r="F164" s="2">
        <v>1037.56</v>
      </c>
      <c r="G164" s="3">
        <f>F164*E164</f>
        <v>1037.56</v>
      </c>
      <c r="H164" s="2">
        <v>0</v>
      </c>
      <c r="I164" s="3">
        <f>H164*E164</f>
        <v>0</v>
      </c>
      <c r="J164" s="6">
        <f>G164+I164</f>
        <v>1037.56</v>
      </c>
    </row>
    <row r="165" spans="1:10" ht="25.5">
      <c r="A165" s="2" t="s">
        <v>414</v>
      </c>
      <c r="B165" s="2" t="s">
        <v>195</v>
      </c>
      <c r="C165" s="2" t="s">
        <v>23</v>
      </c>
      <c r="D165" s="2" t="s">
        <v>17</v>
      </c>
      <c r="E165" s="2">
        <v>1</v>
      </c>
      <c r="F165" s="2">
        <v>5707.93</v>
      </c>
      <c r="G165" s="3">
        <f>F165*E165</f>
        <v>5707.93</v>
      </c>
      <c r="H165" s="2">
        <v>0</v>
      </c>
      <c r="I165" s="3">
        <f>H165*E165</f>
        <v>0</v>
      </c>
      <c r="J165" s="6">
        <f>G165+I165</f>
        <v>5707.93</v>
      </c>
    </row>
    <row r="166" spans="1:10" s="8" customFormat="1" ht="12.75">
      <c r="A166" s="13" t="s">
        <v>196</v>
      </c>
      <c r="B166" s="13" t="s">
        <v>197</v>
      </c>
      <c r="C166" s="24"/>
      <c r="D166" s="24"/>
      <c r="E166" s="24"/>
      <c r="F166" s="24"/>
      <c r="G166" s="25"/>
      <c r="H166" s="24"/>
      <c r="I166" s="25"/>
      <c r="J166" s="12"/>
    </row>
    <row r="167" spans="1:10" ht="25.5">
      <c r="A167" s="2" t="s">
        <v>415</v>
      </c>
      <c r="B167" s="2" t="s">
        <v>198</v>
      </c>
      <c r="C167" s="2" t="s">
        <v>23</v>
      </c>
      <c r="D167" s="2" t="s">
        <v>13</v>
      </c>
      <c r="E167" s="2">
        <v>2</v>
      </c>
      <c r="F167" s="2">
        <v>422.95</v>
      </c>
      <c r="G167" s="3">
        <f>F167*E167</f>
        <v>845.9</v>
      </c>
      <c r="H167" s="2">
        <v>0</v>
      </c>
      <c r="I167" s="3">
        <f>H167*E167</f>
        <v>0</v>
      </c>
      <c r="J167" s="6">
        <f>G167+I167</f>
        <v>845.9</v>
      </c>
    </row>
    <row r="168" spans="1:10" ht="25.5">
      <c r="A168" s="2" t="s">
        <v>416</v>
      </c>
      <c r="B168" s="2" t="s">
        <v>199</v>
      </c>
      <c r="C168" s="2" t="s">
        <v>23</v>
      </c>
      <c r="D168" s="2" t="s">
        <v>13</v>
      </c>
      <c r="E168" s="2">
        <v>41.6</v>
      </c>
      <c r="F168" s="2">
        <v>483.74</v>
      </c>
      <c r="G168" s="3">
        <f>F168*E168</f>
        <v>20123.584000000003</v>
      </c>
      <c r="H168" s="2">
        <v>0</v>
      </c>
      <c r="I168" s="3">
        <f>H168*E168</f>
        <v>0</v>
      </c>
      <c r="J168" s="6">
        <f>G168+I168</f>
        <v>20123.584000000003</v>
      </c>
    </row>
    <row r="169" spans="1:10" s="8" customFormat="1" ht="12.75">
      <c r="A169" s="13" t="s">
        <v>200</v>
      </c>
      <c r="B169" s="13" t="s">
        <v>201</v>
      </c>
      <c r="C169" s="24"/>
      <c r="D169" s="24"/>
      <c r="E169" s="24"/>
      <c r="F169" s="24"/>
      <c r="G169" s="25"/>
      <c r="H169" s="24"/>
      <c r="I169" s="25"/>
      <c r="J169" s="12"/>
    </row>
    <row r="170" spans="1:10" ht="25.5">
      <c r="A170" s="2" t="s">
        <v>417</v>
      </c>
      <c r="B170" s="2" t="s">
        <v>202</v>
      </c>
      <c r="C170" s="2" t="s">
        <v>23</v>
      </c>
      <c r="D170" s="2" t="s">
        <v>13</v>
      </c>
      <c r="E170" s="2">
        <v>8.55</v>
      </c>
      <c r="F170" s="2">
        <v>1.83</v>
      </c>
      <c r="G170" s="3">
        <f>F170*E170</f>
        <v>15.646500000000001</v>
      </c>
      <c r="H170" s="2">
        <v>0.58</v>
      </c>
      <c r="I170" s="3">
        <f>H170*E170</f>
        <v>4.959</v>
      </c>
      <c r="J170" s="6">
        <f>G170+I170</f>
        <v>20.6055</v>
      </c>
    </row>
    <row r="171" spans="1:10" s="8" customFormat="1" ht="12.75">
      <c r="A171" s="13" t="s">
        <v>203</v>
      </c>
      <c r="B171" s="13" t="s">
        <v>204</v>
      </c>
      <c r="C171" s="24"/>
      <c r="D171" s="24"/>
      <c r="E171" s="24"/>
      <c r="F171" s="24"/>
      <c r="G171" s="25"/>
      <c r="H171" s="24"/>
      <c r="I171" s="25"/>
      <c r="J171" s="12"/>
    </row>
    <row r="172" spans="1:10" ht="12.75">
      <c r="A172" s="2" t="s">
        <v>418</v>
      </c>
      <c r="B172" s="2" t="s">
        <v>205</v>
      </c>
      <c r="C172" s="2" t="s">
        <v>52</v>
      </c>
      <c r="D172" s="2" t="s">
        <v>17</v>
      </c>
      <c r="E172" s="2">
        <v>1</v>
      </c>
      <c r="F172" s="2">
        <v>150</v>
      </c>
      <c r="G172" s="3">
        <f>F172*E172</f>
        <v>150</v>
      </c>
      <c r="H172" s="2">
        <v>0</v>
      </c>
      <c r="I172" s="3">
        <f>H172*E172</f>
        <v>0</v>
      </c>
      <c r="J172" s="6">
        <f>G172+I172</f>
        <v>150</v>
      </c>
    </row>
    <row r="173" spans="1:10" ht="12.75">
      <c r="A173" s="2" t="s">
        <v>419</v>
      </c>
      <c r="B173" s="2" t="s">
        <v>206</v>
      </c>
      <c r="C173" s="2" t="s">
        <v>23</v>
      </c>
      <c r="D173" s="2" t="s">
        <v>17</v>
      </c>
      <c r="E173" s="2">
        <v>1</v>
      </c>
      <c r="F173" s="2">
        <v>170</v>
      </c>
      <c r="G173" s="3">
        <f>F173*E173</f>
        <v>170</v>
      </c>
      <c r="H173" s="2">
        <v>13.05</v>
      </c>
      <c r="I173" s="3">
        <f>H173*E173</f>
        <v>13.05</v>
      </c>
      <c r="J173" s="6">
        <f>G173+I173</f>
        <v>183.05</v>
      </c>
    </row>
    <row r="174" spans="1:10" ht="12.75">
      <c r="A174" s="2"/>
      <c r="B174" s="11" t="s">
        <v>466</v>
      </c>
      <c r="C174" s="2"/>
      <c r="D174" s="2"/>
      <c r="E174" s="2"/>
      <c r="F174" s="2"/>
      <c r="G174" s="3"/>
      <c r="H174" s="2"/>
      <c r="I174" s="3"/>
      <c r="J174" s="22">
        <f>SUM(J159:J173)</f>
        <v>35751.6295</v>
      </c>
    </row>
    <row r="175" spans="1:10" s="8" customFormat="1" ht="12.75">
      <c r="A175" s="14" t="s">
        <v>207</v>
      </c>
      <c r="B175" s="14" t="s">
        <v>208</v>
      </c>
      <c r="C175" s="30"/>
      <c r="D175" s="30"/>
      <c r="E175" s="30"/>
      <c r="F175" s="30"/>
      <c r="G175" s="31"/>
      <c r="H175" s="30"/>
      <c r="I175" s="31"/>
      <c r="J175" s="32"/>
    </row>
    <row r="176" spans="1:10" s="8" customFormat="1" ht="12.75">
      <c r="A176" s="13" t="s">
        <v>209</v>
      </c>
      <c r="B176" s="13" t="s">
        <v>210</v>
      </c>
      <c r="C176" s="24"/>
      <c r="D176" s="24"/>
      <c r="E176" s="24"/>
      <c r="F176" s="24"/>
      <c r="G176" s="25"/>
      <c r="H176" s="24"/>
      <c r="I176" s="25"/>
      <c r="J176" s="12"/>
    </row>
    <row r="177" spans="1:10" ht="12.75">
      <c r="A177" s="2" t="s">
        <v>420</v>
      </c>
      <c r="B177" s="2" t="s">
        <v>211</v>
      </c>
      <c r="C177" s="2" t="s">
        <v>52</v>
      </c>
      <c r="D177" s="2" t="s">
        <v>13</v>
      </c>
      <c r="E177" s="2">
        <v>17.1</v>
      </c>
      <c r="F177" s="2">
        <v>97.63</v>
      </c>
      <c r="G177" s="3">
        <f>F177*E177</f>
        <v>1669.473</v>
      </c>
      <c r="H177" s="2">
        <v>0</v>
      </c>
      <c r="I177" s="3">
        <f>H177*E177</f>
        <v>0</v>
      </c>
      <c r="J177" s="6">
        <f>G177+I177</f>
        <v>1669.473</v>
      </c>
    </row>
    <row r="178" spans="1:10" s="8" customFormat="1" ht="12.75">
      <c r="A178" s="13" t="s">
        <v>212</v>
      </c>
      <c r="B178" s="13" t="s">
        <v>213</v>
      </c>
      <c r="C178" s="24"/>
      <c r="D178" s="24"/>
      <c r="E178" s="24"/>
      <c r="F178" s="24"/>
      <c r="G178" s="25"/>
      <c r="H178" s="24"/>
      <c r="I178" s="25"/>
      <c r="J178" s="12"/>
    </row>
    <row r="179" spans="1:10" ht="12.75">
      <c r="A179" s="2" t="s">
        <v>421</v>
      </c>
      <c r="B179" s="2" t="s">
        <v>214</v>
      </c>
      <c r="C179" s="2" t="s">
        <v>52</v>
      </c>
      <c r="D179" s="2" t="s">
        <v>13</v>
      </c>
      <c r="E179" s="2">
        <v>2.4</v>
      </c>
      <c r="F179" s="2">
        <v>86.54</v>
      </c>
      <c r="G179" s="3">
        <f>F179*E179</f>
        <v>207.696</v>
      </c>
      <c r="H179" s="2">
        <v>0</v>
      </c>
      <c r="I179" s="3">
        <f>H179*E179</f>
        <v>0</v>
      </c>
      <c r="J179" s="6">
        <f>G179+I179</f>
        <v>207.696</v>
      </c>
    </row>
    <row r="180" spans="1:10" ht="12.75">
      <c r="A180" s="2" t="s">
        <v>422</v>
      </c>
      <c r="B180" s="2" t="s">
        <v>215</v>
      </c>
      <c r="C180" s="2" t="s">
        <v>52</v>
      </c>
      <c r="D180" s="2" t="s">
        <v>13</v>
      </c>
      <c r="E180" s="2">
        <v>0.48</v>
      </c>
      <c r="F180" s="2">
        <v>119.76</v>
      </c>
      <c r="G180" s="3">
        <f>F180*E180</f>
        <v>57.4848</v>
      </c>
      <c r="H180" s="2">
        <v>0</v>
      </c>
      <c r="I180" s="3">
        <f>H180*E180</f>
        <v>0</v>
      </c>
      <c r="J180" s="6">
        <f>G180+I180</f>
        <v>57.4848</v>
      </c>
    </row>
    <row r="181" spans="1:10" ht="12.75">
      <c r="A181" s="2"/>
      <c r="B181" s="11" t="s">
        <v>466</v>
      </c>
      <c r="C181" s="2"/>
      <c r="D181" s="2"/>
      <c r="E181" s="2"/>
      <c r="F181" s="2"/>
      <c r="G181" s="3"/>
      <c r="H181" s="2"/>
      <c r="I181" s="3"/>
      <c r="J181" s="22">
        <f>SUM(J177:J180)</f>
        <v>1934.6537999999998</v>
      </c>
    </row>
    <row r="182" spans="1:10" s="8" customFormat="1" ht="12.75">
      <c r="A182" s="14" t="s">
        <v>216</v>
      </c>
      <c r="B182" s="14" t="s">
        <v>217</v>
      </c>
      <c r="C182" s="30"/>
      <c r="D182" s="30"/>
      <c r="E182" s="30"/>
      <c r="F182" s="30"/>
      <c r="G182" s="31"/>
      <c r="H182" s="30"/>
      <c r="I182" s="31"/>
      <c r="J182" s="32"/>
    </row>
    <row r="183" spans="1:10" s="8" customFormat="1" ht="12.75">
      <c r="A183" s="13" t="s">
        <v>218</v>
      </c>
      <c r="B183" s="13" t="s">
        <v>219</v>
      </c>
      <c r="C183" s="24"/>
      <c r="D183" s="24"/>
      <c r="E183" s="24"/>
      <c r="F183" s="24"/>
      <c r="G183" s="25"/>
      <c r="H183" s="24"/>
      <c r="I183" s="25"/>
      <c r="J183" s="12"/>
    </row>
    <row r="184" spans="1:10" ht="12.75">
      <c r="A184" s="2" t="s">
        <v>423</v>
      </c>
      <c r="B184" s="2" t="s">
        <v>220</v>
      </c>
      <c r="C184" s="2" t="s">
        <v>52</v>
      </c>
      <c r="D184" s="2" t="s">
        <v>13</v>
      </c>
      <c r="E184" s="2">
        <v>43.6</v>
      </c>
      <c r="F184" s="2">
        <v>140.46</v>
      </c>
      <c r="G184" s="3">
        <f>F184*E184</f>
        <v>6124.0560000000005</v>
      </c>
      <c r="H184" s="2">
        <v>0</v>
      </c>
      <c r="I184" s="3">
        <f>H184*E184</f>
        <v>0</v>
      </c>
      <c r="J184" s="6">
        <f>G184+I184</f>
        <v>6124.0560000000005</v>
      </c>
    </row>
    <row r="185" spans="1:10" ht="12.75">
      <c r="A185" s="2"/>
      <c r="B185" s="11" t="s">
        <v>466</v>
      </c>
      <c r="C185" s="2"/>
      <c r="D185" s="2"/>
      <c r="E185" s="2"/>
      <c r="F185" s="2"/>
      <c r="G185" s="3"/>
      <c r="H185" s="2"/>
      <c r="I185" s="3"/>
      <c r="J185" s="22">
        <f>SUM(J184)</f>
        <v>6124.0560000000005</v>
      </c>
    </row>
    <row r="186" spans="1:10" s="8" customFormat="1" ht="12.75">
      <c r="A186" s="14" t="s">
        <v>221</v>
      </c>
      <c r="B186" s="14" t="s">
        <v>222</v>
      </c>
      <c r="C186" s="30"/>
      <c r="D186" s="30"/>
      <c r="E186" s="30"/>
      <c r="F186" s="30"/>
      <c r="G186" s="31"/>
      <c r="H186" s="30"/>
      <c r="I186" s="31"/>
      <c r="J186" s="32"/>
    </row>
    <row r="187" spans="1:10" s="8" customFormat="1" ht="12.75">
      <c r="A187" s="13" t="s">
        <v>223</v>
      </c>
      <c r="B187" s="13" t="s">
        <v>224</v>
      </c>
      <c r="C187" s="24"/>
      <c r="D187" s="24"/>
      <c r="E187" s="24"/>
      <c r="F187" s="24"/>
      <c r="G187" s="25"/>
      <c r="H187" s="24"/>
      <c r="I187" s="25"/>
      <c r="J187" s="12"/>
    </row>
    <row r="188" spans="1:10" ht="25.5">
      <c r="A188" s="2" t="s">
        <v>424</v>
      </c>
      <c r="B188" s="2" t="s">
        <v>225</v>
      </c>
      <c r="C188" s="2" t="s">
        <v>23</v>
      </c>
      <c r="D188" s="2" t="s">
        <v>13</v>
      </c>
      <c r="E188" s="2">
        <v>345.89</v>
      </c>
      <c r="F188" s="2">
        <v>39.26</v>
      </c>
      <c r="G188" s="3">
        <f>F188*E188</f>
        <v>13579.641399999999</v>
      </c>
      <c r="H188" s="2">
        <v>0</v>
      </c>
      <c r="I188" s="3">
        <f>H188*E188</f>
        <v>0</v>
      </c>
      <c r="J188" s="6">
        <f>G188+I188</f>
        <v>13579.641399999999</v>
      </c>
    </row>
    <row r="189" spans="1:10" ht="12.75">
      <c r="A189" s="2"/>
      <c r="B189" s="11" t="s">
        <v>466</v>
      </c>
      <c r="C189" s="2"/>
      <c r="D189" s="2"/>
      <c r="E189" s="2"/>
      <c r="F189" s="2"/>
      <c r="G189" s="3"/>
      <c r="H189" s="2"/>
      <c r="I189" s="3"/>
      <c r="J189" s="22">
        <f>SUM(J188)</f>
        <v>13579.641399999999</v>
      </c>
    </row>
    <row r="190" spans="1:10" s="8" customFormat="1" ht="12.75">
      <c r="A190" s="14" t="s">
        <v>226</v>
      </c>
      <c r="B190" s="14" t="s">
        <v>227</v>
      </c>
      <c r="C190" s="30"/>
      <c r="D190" s="30"/>
      <c r="E190" s="30"/>
      <c r="F190" s="30"/>
      <c r="G190" s="31"/>
      <c r="H190" s="30"/>
      <c r="I190" s="31"/>
      <c r="J190" s="32"/>
    </row>
    <row r="191" spans="1:10" s="8" customFormat="1" ht="12.75">
      <c r="A191" s="13" t="s">
        <v>228</v>
      </c>
      <c r="B191" s="13" t="s">
        <v>229</v>
      </c>
      <c r="C191" s="24"/>
      <c r="D191" s="24"/>
      <c r="E191" s="24"/>
      <c r="F191" s="24"/>
      <c r="G191" s="25"/>
      <c r="H191" s="24"/>
      <c r="I191" s="25"/>
      <c r="J191" s="12"/>
    </row>
    <row r="192" spans="1:10" ht="25.5">
      <c r="A192" s="2" t="s">
        <v>425</v>
      </c>
      <c r="B192" s="2" t="s">
        <v>230</v>
      </c>
      <c r="C192" s="2" t="s">
        <v>23</v>
      </c>
      <c r="D192" s="2" t="s">
        <v>13</v>
      </c>
      <c r="E192" s="2">
        <v>997.23</v>
      </c>
      <c r="F192" s="2">
        <v>3.17</v>
      </c>
      <c r="G192" s="3">
        <f>F192*E192</f>
        <v>3161.2191</v>
      </c>
      <c r="H192" s="2">
        <v>3.67</v>
      </c>
      <c r="I192" s="3">
        <f>H192*E192</f>
        <v>3659.8341</v>
      </c>
      <c r="J192" s="6">
        <f>G192+I192</f>
        <v>6821.0532</v>
      </c>
    </row>
    <row r="193" spans="1:10" ht="12.75">
      <c r="A193" s="2" t="s">
        <v>426</v>
      </c>
      <c r="B193" s="2" t="s">
        <v>231</v>
      </c>
      <c r="C193" s="2" t="s">
        <v>23</v>
      </c>
      <c r="D193" s="2" t="s">
        <v>13</v>
      </c>
      <c r="E193" s="2">
        <v>123.4</v>
      </c>
      <c r="F193" s="2">
        <v>2.43</v>
      </c>
      <c r="G193" s="3">
        <f>F193*E193</f>
        <v>299.862</v>
      </c>
      <c r="H193" s="2">
        <v>5.1</v>
      </c>
      <c r="I193" s="3">
        <f>H193*E193</f>
        <v>629.34</v>
      </c>
      <c r="J193" s="6">
        <f>G193+I193</f>
        <v>929.202</v>
      </c>
    </row>
    <row r="194" spans="1:10" ht="12.75">
      <c r="A194" s="2" t="s">
        <v>427</v>
      </c>
      <c r="B194" s="2" t="s">
        <v>232</v>
      </c>
      <c r="C194" s="2" t="s">
        <v>23</v>
      </c>
      <c r="D194" s="2" t="s">
        <v>13</v>
      </c>
      <c r="E194" s="2">
        <v>527.94</v>
      </c>
      <c r="F194" s="2">
        <v>3.96</v>
      </c>
      <c r="G194" s="3">
        <f>F194*E194</f>
        <v>2090.6424</v>
      </c>
      <c r="H194" s="2">
        <v>7.56</v>
      </c>
      <c r="I194" s="3">
        <f>H194*E194</f>
        <v>3991.2264</v>
      </c>
      <c r="J194" s="6">
        <f>G194+I194</f>
        <v>6081.8688</v>
      </c>
    </row>
    <row r="195" spans="1:10" ht="12.75">
      <c r="A195" s="2" t="s">
        <v>428</v>
      </c>
      <c r="B195" s="2" t="s">
        <v>24</v>
      </c>
      <c r="C195" s="2" t="s">
        <v>23</v>
      </c>
      <c r="D195" s="2" t="s">
        <v>13</v>
      </c>
      <c r="E195" s="2">
        <v>345.89</v>
      </c>
      <c r="F195" s="2">
        <v>2.43</v>
      </c>
      <c r="G195" s="3">
        <f>F195*E195</f>
        <v>840.5127</v>
      </c>
      <c r="H195" s="2">
        <v>4.81</v>
      </c>
      <c r="I195" s="3">
        <f>H195*E195</f>
        <v>1663.7308999999998</v>
      </c>
      <c r="J195" s="6">
        <f>G195+I195</f>
        <v>2504.2436</v>
      </c>
    </row>
    <row r="196" spans="1:10" s="8" customFormat="1" ht="12.75">
      <c r="A196" s="13" t="s">
        <v>233</v>
      </c>
      <c r="B196" s="13" t="s">
        <v>234</v>
      </c>
      <c r="C196" s="24"/>
      <c r="D196" s="24"/>
      <c r="E196" s="24"/>
      <c r="F196" s="24"/>
      <c r="G196" s="25"/>
      <c r="H196" s="24"/>
      <c r="I196" s="25"/>
      <c r="J196" s="12"/>
    </row>
    <row r="197" spans="1:10" ht="12.75">
      <c r="A197" s="2" t="s">
        <v>429</v>
      </c>
      <c r="B197" s="2" t="s">
        <v>235</v>
      </c>
      <c r="C197" s="2" t="s">
        <v>23</v>
      </c>
      <c r="D197" s="2" t="s">
        <v>13</v>
      </c>
      <c r="E197" s="2">
        <v>68.42</v>
      </c>
      <c r="F197" s="2">
        <v>4.53</v>
      </c>
      <c r="G197" s="3">
        <f>F197*E197</f>
        <v>309.9426</v>
      </c>
      <c r="H197" s="2">
        <v>4.39</v>
      </c>
      <c r="I197" s="3">
        <f>H197*E197</f>
        <v>300.36379999999997</v>
      </c>
      <c r="J197" s="6">
        <f>G197+I197</f>
        <v>610.3063999999999</v>
      </c>
    </row>
    <row r="198" spans="1:10" ht="25.5">
      <c r="A198" s="2" t="s">
        <v>430</v>
      </c>
      <c r="B198" s="2" t="s">
        <v>236</v>
      </c>
      <c r="C198" s="2" t="s">
        <v>23</v>
      </c>
      <c r="D198" s="2" t="s">
        <v>13</v>
      </c>
      <c r="E198" s="2">
        <v>68.42</v>
      </c>
      <c r="F198" s="2">
        <v>2.96</v>
      </c>
      <c r="G198" s="3">
        <f>F198*E198</f>
        <v>202.5232</v>
      </c>
      <c r="H198" s="2">
        <v>5.08</v>
      </c>
      <c r="I198" s="3">
        <f>H198*E198</f>
        <v>347.5736</v>
      </c>
      <c r="J198" s="6">
        <f>G198+I198</f>
        <v>550.0968</v>
      </c>
    </row>
    <row r="199" spans="1:10" s="8" customFormat="1" ht="12.75">
      <c r="A199" s="13" t="s">
        <v>237</v>
      </c>
      <c r="B199" s="13" t="s">
        <v>238</v>
      </c>
      <c r="C199" s="24"/>
      <c r="D199" s="24"/>
      <c r="E199" s="24"/>
      <c r="F199" s="24"/>
      <c r="G199" s="25"/>
      <c r="H199" s="24"/>
      <c r="I199" s="25"/>
      <c r="J199" s="12"/>
    </row>
    <row r="200" spans="1:10" ht="25.5">
      <c r="A200" s="2" t="s">
        <v>431</v>
      </c>
      <c r="B200" s="2" t="s">
        <v>239</v>
      </c>
      <c r="C200" s="2" t="s">
        <v>23</v>
      </c>
      <c r="D200" s="2" t="s">
        <v>13</v>
      </c>
      <c r="E200" s="2">
        <v>24.57</v>
      </c>
      <c r="F200" s="2">
        <v>4.44</v>
      </c>
      <c r="G200" s="3">
        <f>F200*E200</f>
        <v>109.09080000000002</v>
      </c>
      <c r="H200" s="2">
        <v>9.48</v>
      </c>
      <c r="I200" s="3">
        <f>H200*E200</f>
        <v>232.92360000000002</v>
      </c>
      <c r="J200" s="6">
        <f>G200+I200</f>
        <v>342.0144</v>
      </c>
    </row>
    <row r="201" spans="1:10" s="8" customFormat="1" ht="12.75">
      <c r="A201" s="13" t="s">
        <v>240</v>
      </c>
      <c r="B201" s="13" t="s">
        <v>241</v>
      </c>
      <c r="C201" s="24"/>
      <c r="D201" s="24"/>
      <c r="E201" s="24"/>
      <c r="F201" s="24"/>
      <c r="G201" s="25"/>
      <c r="H201" s="24"/>
      <c r="I201" s="25"/>
      <c r="J201" s="12"/>
    </row>
    <row r="202" spans="1:10" ht="12.75">
      <c r="A202" s="2" t="s">
        <v>432</v>
      </c>
      <c r="B202" s="2" t="s">
        <v>242</v>
      </c>
      <c r="C202" s="2" t="s">
        <v>23</v>
      </c>
      <c r="D202" s="2" t="s">
        <v>13</v>
      </c>
      <c r="E202" s="2">
        <v>8.55</v>
      </c>
      <c r="F202" s="2">
        <v>4.12</v>
      </c>
      <c r="G202" s="3">
        <f>F202*E202</f>
        <v>35.226000000000006</v>
      </c>
      <c r="H202" s="2">
        <v>10.68</v>
      </c>
      <c r="I202" s="3">
        <f>H202*E202</f>
        <v>91.31400000000001</v>
      </c>
      <c r="J202" s="6">
        <f>G202+I202</f>
        <v>126.54000000000002</v>
      </c>
    </row>
    <row r="203" spans="1:10" ht="12.75">
      <c r="A203" s="2"/>
      <c r="B203" s="11" t="s">
        <v>466</v>
      </c>
      <c r="C203" s="2"/>
      <c r="D203" s="2"/>
      <c r="E203" s="2"/>
      <c r="F203" s="2"/>
      <c r="G203" s="3"/>
      <c r="H203" s="2"/>
      <c r="I203" s="3"/>
      <c r="J203" s="22">
        <f>SUM(J192:J202)</f>
        <v>17965.3252</v>
      </c>
    </row>
    <row r="204" spans="1:10" s="8" customFormat="1" ht="12.75">
      <c r="A204" s="14" t="s">
        <v>243</v>
      </c>
      <c r="B204" s="14" t="s">
        <v>244</v>
      </c>
      <c r="C204" s="30"/>
      <c r="D204" s="30"/>
      <c r="E204" s="30"/>
      <c r="F204" s="30"/>
      <c r="G204" s="31"/>
      <c r="H204" s="30"/>
      <c r="I204" s="31"/>
      <c r="J204" s="32"/>
    </row>
    <row r="205" spans="1:10" s="8" customFormat="1" ht="12.75">
      <c r="A205" s="13" t="s">
        <v>245</v>
      </c>
      <c r="B205" s="13" t="s">
        <v>246</v>
      </c>
      <c r="C205" s="24"/>
      <c r="D205" s="24"/>
      <c r="E205" s="24"/>
      <c r="F205" s="24"/>
      <c r="G205" s="25"/>
      <c r="H205" s="24"/>
      <c r="I205" s="25"/>
      <c r="J205" s="12"/>
    </row>
    <row r="206" spans="1:10" ht="12.75">
      <c r="A206" s="2" t="s">
        <v>433</v>
      </c>
      <c r="B206" s="2" t="s">
        <v>247</v>
      </c>
      <c r="C206" s="2" t="s">
        <v>23</v>
      </c>
      <c r="D206" s="2" t="s">
        <v>17</v>
      </c>
      <c r="E206" s="2">
        <v>3</v>
      </c>
      <c r="F206" s="2">
        <v>32.27</v>
      </c>
      <c r="G206" s="3">
        <f>F206*E206</f>
        <v>96.81</v>
      </c>
      <c r="H206" s="2">
        <v>20.16</v>
      </c>
      <c r="I206" s="3">
        <f>H206*E206</f>
        <v>60.480000000000004</v>
      </c>
      <c r="J206" s="6">
        <f>G206+I206</f>
        <v>157.29000000000002</v>
      </c>
    </row>
    <row r="207" spans="1:10" ht="12.75">
      <c r="A207" s="2" t="s">
        <v>434</v>
      </c>
      <c r="B207" s="2" t="s">
        <v>248</v>
      </c>
      <c r="C207" s="2" t="s">
        <v>52</v>
      </c>
      <c r="D207" s="2" t="s">
        <v>17</v>
      </c>
      <c r="E207" s="2">
        <v>3</v>
      </c>
      <c r="F207" s="2">
        <v>142.66</v>
      </c>
      <c r="G207" s="3">
        <f>F207*E207</f>
        <v>427.98</v>
      </c>
      <c r="H207" s="2">
        <v>0</v>
      </c>
      <c r="I207" s="3">
        <f>H207*E207</f>
        <v>0</v>
      </c>
      <c r="J207" s="6">
        <f>G207+I207</f>
        <v>427.98</v>
      </c>
    </row>
    <row r="208" spans="1:10" ht="25.5">
      <c r="A208" s="2" t="s">
        <v>435</v>
      </c>
      <c r="B208" s="2" t="s">
        <v>249</v>
      </c>
      <c r="C208" s="2" t="s">
        <v>23</v>
      </c>
      <c r="D208" s="2" t="s">
        <v>17</v>
      </c>
      <c r="E208" s="2">
        <v>1</v>
      </c>
      <c r="F208" s="2">
        <v>536</v>
      </c>
      <c r="G208" s="3">
        <f>F208*E208</f>
        <v>536</v>
      </c>
      <c r="H208" s="2">
        <v>38.97</v>
      </c>
      <c r="I208" s="3">
        <f>H208*E208</f>
        <v>38.97</v>
      </c>
      <c r="J208" s="6">
        <f>G208+I208</f>
        <v>574.97</v>
      </c>
    </row>
    <row r="209" spans="1:10" ht="12.75">
      <c r="A209" s="2" t="s">
        <v>436</v>
      </c>
      <c r="B209" s="2" t="s">
        <v>250</v>
      </c>
      <c r="C209" s="2" t="s">
        <v>23</v>
      </c>
      <c r="D209" s="2" t="s">
        <v>17</v>
      </c>
      <c r="E209" s="2">
        <v>5</v>
      </c>
      <c r="F209" s="2">
        <v>230.61</v>
      </c>
      <c r="G209" s="3">
        <f>F209*E209</f>
        <v>1153.0500000000002</v>
      </c>
      <c r="H209" s="2">
        <v>40.32</v>
      </c>
      <c r="I209" s="3">
        <f>H209*E209</f>
        <v>201.6</v>
      </c>
      <c r="J209" s="6">
        <f>G209+I209</f>
        <v>1354.65</v>
      </c>
    </row>
    <row r="210" spans="1:10" s="8" customFormat="1" ht="12.75">
      <c r="A210" s="13" t="s">
        <v>251</v>
      </c>
      <c r="B210" s="13" t="s">
        <v>252</v>
      </c>
      <c r="C210" s="24"/>
      <c r="D210" s="24"/>
      <c r="E210" s="24"/>
      <c r="F210" s="24"/>
      <c r="G210" s="25"/>
      <c r="H210" s="24"/>
      <c r="I210" s="25"/>
      <c r="J210" s="12"/>
    </row>
    <row r="211" spans="1:10" ht="12.75">
      <c r="A211" s="2" t="s">
        <v>437</v>
      </c>
      <c r="B211" s="2" t="s">
        <v>253</v>
      </c>
      <c r="C211" s="2" t="s">
        <v>23</v>
      </c>
      <c r="D211" s="2" t="s">
        <v>17</v>
      </c>
      <c r="E211" s="2">
        <v>1</v>
      </c>
      <c r="F211" s="2">
        <v>19.06</v>
      </c>
      <c r="G211" s="3">
        <f>F211*E211</f>
        <v>19.06</v>
      </c>
      <c r="H211" s="2">
        <v>6.72</v>
      </c>
      <c r="I211" s="3">
        <f>H211*E211</f>
        <v>6.72</v>
      </c>
      <c r="J211" s="6">
        <f>G211+I211</f>
        <v>25.779999999999998</v>
      </c>
    </row>
    <row r="212" spans="1:10" ht="12.75">
      <c r="A212" s="2" t="s">
        <v>438</v>
      </c>
      <c r="B212" s="2" t="s">
        <v>254</v>
      </c>
      <c r="C212" s="2" t="s">
        <v>52</v>
      </c>
      <c r="D212" s="2" t="s">
        <v>17</v>
      </c>
      <c r="E212" s="2">
        <v>6</v>
      </c>
      <c r="F212" s="2">
        <v>158.85</v>
      </c>
      <c r="G212" s="3">
        <f>F212*E212</f>
        <v>953.0999999999999</v>
      </c>
      <c r="H212" s="2">
        <v>0</v>
      </c>
      <c r="I212" s="3">
        <f>H212*E212</f>
        <v>0</v>
      </c>
      <c r="J212" s="6">
        <f>G212+I212</f>
        <v>953.0999999999999</v>
      </c>
    </row>
    <row r="213" spans="1:10" ht="12.75">
      <c r="A213" s="2" t="s">
        <v>439</v>
      </c>
      <c r="B213" s="2" t="s">
        <v>255</v>
      </c>
      <c r="C213" s="2" t="s">
        <v>52</v>
      </c>
      <c r="D213" s="2" t="s">
        <v>17</v>
      </c>
      <c r="E213" s="2">
        <v>1</v>
      </c>
      <c r="F213" s="2">
        <v>183.89</v>
      </c>
      <c r="G213" s="3">
        <f>F213*E213</f>
        <v>183.89</v>
      </c>
      <c r="H213" s="2">
        <v>0</v>
      </c>
      <c r="I213" s="3">
        <f>H213*E213</f>
        <v>0</v>
      </c>
      <c r="J213" s="6">
        <f>G213+I213</f>
        <v>183.89</v>
      </c>
    </row>
    <row r="214" spans="1:10" ht="12.75">
      <c r="A214" s="2" t="s">
        <v>440</v>
      </c>
      <c r="B214" s="2" t="s">
        <v>256</v>
      </c>
      <c r="C214" s="2" t="s">
        <v>52</v>
      </c>
      <c r="D214" s="2" t="s">
        <v>17</v>
      </c>
      <c r="E214" s="2">
        <v>1</v>
      </c>
      <c r="F214" s="2">
        <v>118.63</v>
      </c>
      <c r="G214" s="3">
        <f>F214*E214</f>
        <v>118.63</v>
      </c>
      <c r="H214" s="2">
        <v>0</v>
      </c>
      <c r="I214" s="3">
        <f>H214*E214</f>
        <v>0</v>
      </c>
      <c r="J214" s="6">
        <f>G214+I214</f>
        <v>118.63</v>
      </c>
    </row>
    <row r="215" spans="1:10" ht="12.75">
      <c r="A215" s="2" t="s">
        <v>441</v>
      </c>
      <c r="B215" s="2" t="s">
        <v>257</v>
      </c>
      <c r="C215" s="2" t="s">
        <v>52</v>
      </c>
      <c r="D215" s="2" t="s">
        <v>17</v>
      </c>
      <c r="E215" s="2">
        <v>1</v>
      </c>
      <c r="F215" s="2">
        <v>198.49</v>
      </c>
      <c r="G215" s="3">
        <f>F215*E215</f>
        <v>198.49</v>
      </c>
      <c r="H215" s="2">
        <v>0</v>
      </c>
      <c r="I215" s="3">
        <f>H215*E215</f>
        <v>0</v>
      </c>
      <c r="J215" s="6">
        <f>G215+I215</f>
        <v>198.49</v>
      </c>
    </row>
    <row r="216" spans="1:10" s="8" customFormat="1" ht="12.75">
      <c r="A216" s="13" t="s">
        <v>258</v>
      </c>
      <c r="B216" s="13" t="s">
        <v>259</v>
      </c>
      <c r="C216" s="24"/>
      <c r="D216" s="24"/>
      <c r="E216" s="24"/>
      <c r="F216" s="24"/>
      <c r="G216" s="25"/>
      <c r="H216" s="24"/>
      <c r="I216" s="25"/>
      <c r="J216" s="12"/>
    </row>
    <row r="217" spans="1:10" ht="12.75">
      <c r="A217" s="2" t="s">
        <v>442</v>
      </c>
      <c r="B217" s="2" t="s">
        <v>260</v>
      </c>
      <c r="C217" s="2" t="s">
        <v>52</v>
      </c>
      <c r="D217" s="2" t="s">
        <v>17</v>
      </c>
      <c r="E217" s="2">
        <v>6</v>
      </c>
      <c r="F217" s="2">
        <v>5.56</v>
      </c>
      <c r="G217" s="3">
        <f aca="true" t="shared" si="12" ref="G217:G224">F217*E217</f>
        <v>33.36</v>
      </c>
      <c r="H217" s="2">
        <v>0</v>
      </c>
      <c r="I217" s="3">
        <f aca="true" t="shared" si="13" ref="I217:I224">H217*E217</f>
        <v>0</v>
      </c>
      <c r="J217" s="6">
        <f aca="true" t="shared" si="14" ref="J217:J224">G217+I217</f>
        <v>33.36</v>
      </c>
    </row>
    <row r="218" spans="1:10" ht="12.75">
      <c r="A218" s="2" t="s">
        <v>443</v>
      </c>
      <c r="B218" s="2" t="s">
        <v>261</v>
      </c>
      <c r="C218" s="2" t="s">
        <v>52</v>
      </c>
      <c r="D218" s="2" t="s">
        <v>17</v>
      </c>
      <c r="E218" s="2">
        <v>1</v>
      </c>
      <c r="F218" s="2">
        <v>28.25</v>
      </c>
      <c r="G218" s="3">
        <f t="shared" si="12"/>
        <v>28.25</v>
      </c>
      <c r="H218" s="2">
        <v>0</v>
      </c>
      <c r="I218" s="3">
        <f t="shared" si="13"/>
        <v>0</v>
      </c>
      <c r="J218" s="6">
        <f t="shared" si="14"/>
        <v>28.25</v>
      </c>
    </row>
    <row r="219" spans="1:10" ht="12.75">
      <c r="A219" s="2" t="s">
        <v>444</v>
      </c>
      <c r="B219" s="2" t="s">
        <v>262</v>
      </c>
      <c r="C219" s="2" t="s">
        <v>52</v>
      </c>
      <c r="D219" s="2" t="s">
        <v>17</v>
      </c>
      <c r="E219" s="2">
        <v>1</v>
      </c>
      <c r="F219" s="2">
        <v>5.56</v>
      </c>
      <c r="G219" s="3">
        <f t="shared" si="12"/>
        <v>5.56</v>
      </c>
      <c r="H219" s="2">
        <v>0</v>
      </c>
      <c r="I219" s="3">
        <f t="shared" si="13"/>
        <v>0</v>
      </c>
      <c r="J219" s="6">
        <f t="shared" si="14"/>
        <v>5.56</v>
      </c>
    </row>
    <row r="220" spans="1:10" ht="12.75">
      <c r="A220" s="2" t="s">
        <v>445</v>
      </c>
      <c r="B220" s="2" t="s">
        <v>263</v>
      </c>
      <c r="C220" s="2" t="s">
        <v>52</v>
      </c>
      <c r="D220" s="2" t="s">
        <v>17</v>
      </c>
      <c r="E220" s="2">
        <v>3</v>
      </c>
      <c r="F220" s="2">
        <v>71.09</v>
      </c>
      <c r="G220" s="3">
        <f t="shared" si="12"/>
        <v>213.27</v>
      </c>
      <c r="H220" s="2">
        <v>0</v>
      </c>
      <c r="I220" s="3">
        <f t="shared" si="13"/>
        <v>0</v>
      </c>
      <c r="J220" s="6">
        <f t="shared" si="14"/>
        <v>213.27</v>
      </c>
    </row>
    <row r="221" spans="1:10" ht="12.75">
      <c r="A221" s="2" t="s">
        <v>446</v>
      </c>
      <c r="B221" s="2" t="s">
        <v>264</v>
      </c>
      <c r="C221" s="2" t="s">
        <v>52</v>
      </c>
      <c r="D221" s="2" t="s">
        <v>17</v>
      </c>
      <c r="E221" s="2">
        <v>12</v>
      </c>
      <c r="F221" s="2">
        <v>18.37</v>
      </c>
      <c r="G221" s="3">
        <f t="shared" si="12"/>
        <v>220.44</v>
      </c>
      <c r="H221" s="2">
        <v>0</v>
      </c>
      <c r="I221" s="3">
        <f t="shared" si="13"/>
        <v>0</v>
      </c>
      <c r="J221" s="6">
        <f t="shared" si="14"/>
        <v>220.44</v>
      </c>
    </row>
    <row r="222" spans="1:10" ht="12.75">
      <c r="A222" s="2" t="s">
        <v>447</v>
      </c>
      <c r="B222" s="2" t="s">
        <v>265</v>
      </c>
      <c r="C222" s="2" t="s">
        <v>52</v>
      </c>
      <c r="D222" s="2" t="s">
        <v>17</v>
      </c>
      <c r="E222" s="2">
        <v>1</v>
      </c>
      <c r="F222" s="2">
        <v>28.96</v>
      </c>
      <c r="G222" s="3">
        <f t="shared" si="12"/>
        <v>28.96</v>
      </c>
      <c r="H222" s="2">
        <v>0</v>
      </c>
      <c r="I222" s="3">
        <f t="shared" si="13"/>
        <v>0</v>
      </c>
      <c r="J222" s="6">
        <f t="shared" si="14"/>
        <v>28.96</v>
      </c>
    </row>
    <row r="223" spans="1:10" ht="12.75">
      <c r="A223" s="2" t="s">
        <v>448</v>
      </c>
      <c r="B223" s="2" t="s">
        <v>266</v>
      </c>
      <c r="C223" s="2" t="s">
        <v>52</v>
      </c>
      <c r="D223" s="2" t="s">
        <v>17</v>
      </c>
      <c r="E223" s="2">
        <v>6</v>
      </c>
      <c r="F223" s="2">
        <v>2.39</v>
      </c>
      <c r="G223" s="3">
        <f t="shared" si="12"/>
        <v>14.34</v>
      </c>
      <c r="H223" s="2">
        <v>0</v>
      </c>
      <c r="I223" s="3">
        <f t="shared" si="13"/>
        <v>0</v>
      </c>
      <c r="J223" s="6">
        <f t="shared" si="14"/>
        <v>14.34</v>
      </c>
    </row>
    <row r="224" spans="1:10" ht="12.75">
      <c r="A224" s="2" t="s">
        <v>449</v>
      </c>
      <c r="B224" s="2" t="s">
        <v>267</v>
      </c>
      <c r="C224" s="2" t="s">
        <v>52</v>
      </c>
      <c r="D224" s="2" t="s">
        <v>17</v>
      </c>
      <c r="E224" s="2">
        <v>1</v>
      </c>
      <c r="F224" s="2">
        <v>88.99</v>
      </c>
      <c r="G224" s="3">
        <f t="shared" si="12"/>
        <v>88.99</v>
      </c>
      <c r="H224" s="2">
        <v>0</v>
      </c>
      <c r="I224" s="3">
        <f t="shared" si="13"/>
        <v>0</v>
      </c>
      <c r="J224" s="6">
        <f t="shared" si="14"/>
        <v>88.99</v>
      </c>
    </row>
    <row r="225" spans="1:10" s="8" customFormat="1" ht="12.75">
      <c r="A225" s="13" t="s">
        <v>268</v>
      </c>
      <c r="B225" s="13" t="s">
        <v>269</v>
      </c>
      <c r="C225" s="24"/>
      <c r="D225" s="24"/>
      <c r="E225" s="24"/>
      <c r="F225" s="24"/>
      <c r="G225" s="25"/>
      <c r="H225" s="24"/>
      <c r="I225" s="25"/>
      <c r="J225" s="12"/>
    </row>
    <row r="226" spans="1:10" ht="25.5">
      <c r="A226" s="2" t="s">
        <v>450</v>
      </c>
      <c r="B226" s="2" t="s">
        <v>270</v>
      </c>
      <c r="C226" s="2" t="s">
        <v>52</v>
      </c>
      <c r="D226" s="2" t="s">
        <v>13</v>
      </c>
      <c r="E226" s="2">
        <v>6.74</v>
      </c>
      <c r="F226" s="2">
        <v>250</v>
      </c>
      <c r="G226" s="3">
        <f>F226*E226</f>
        <v>1685</v>
      </c>
      <c r="H226" s="2">
        <v>0</v>
      </c>
      <c r="I226" s="3">
        <f>H226*E226</f>
        <v>0</v>
      </c>
      <c r="J226" s="6">
        <f>G226+I226</f>
        <v>1685</v>
      </c>
    </row>
    <row r="227" spans="1:10" s="8" customFormat="1" ht="12.75">
      <c r="A227" s="13" t="s">
        <v>271</v>
      </c>
      <c r="B227" s="13" t="s">
        <v>204</v>
      </c>
      <c r="C227" s="24"/>
      <c r="D227" s="24"/>
      <c r="E227" s="24"/>
      <c r="F227" s="24"/>
      <c r="G227" s="25"/>
      <c r="H227" s="24"/>
      <c r="I227" s="25"/>
      <c r="J227" s="12"/>
    </row>
    <row r="228" spans="1:10" ht="25.5">
      <c r="A228" s="2" t="s">
        <v>451</v>
      </c>
      <c r="B228" s="2" t="s">
        <v>272</v>
      </c>
      <c r="C228" s="2" t="s">
        <v>23</v>
      </c>
      <c r="D228" s="2" t="s">
        <v>17</v>
      </c>
      <c r="E228" s="2">
        <v>1</v>
      </c>
      <c r="F228" s="2">
        <v>300.04</v>
      </c>
      <c r="G228" s="3">
        <f>F228*E228</f>
        <v>300.04</v>
      </c>
      <c r="H228" s="2">
        <v>27.96</v>
      </c>
      <c r="I228" s="3">
        <f>H228*E228</f>
        <v>27.96</v>
      </c>
      <c r="J228" s="6">
        <f>G228+I228</f>
        <v>328</v>
      </c>
    </row>
    <row r="229" spans="1:10" ht="12.75">
      <c r="A229" s="2" t="s">
        <v>452</v>
      </c>
      <c r="B229" s="2" t="s">
        <v>273</v>
      </c>
      <c r="C229" s="2" t="s">
        <v>52</v>
      </c>
      <c r="D229" s="2" t="s">
        <v>17</v>
      </c>
      <c r="E229" s="2">
        <v>2</v>
      </c>
      <c r="F229" s="2">
        <v>170</v>
      </c>
      <c r="G229" s="3">
        <f>F229*E229</f>
        <v>340</v>
      </c>
      <c r="H229" s="2">
        <v>0</v>
      </c>
      <c r="I229" s="3">
        <f>H229*E229</f>
        <v>0</v>
      </c>
      <c r="J229" s="6">
        <f>G229+I229</f>
        <v>340</v>
      </c>
    </row>
    <row r="230" spans="1:10" ht="12.75">
      <c r="A230" s="2"/>
      <c r="B230" s="11" t="s">
        <v>466</v>
      </c>
      <c r="C230" s="2"/>
      <c r="D230" s="2"/>
      <c r="E230" s="2"/>
      <c r="F230" s="2"/>
      <c r="G230" s="3"/>
      <c r="H230" s="2"/>
      <c r="I230" s="3"/>
      <c r="J230" s="22">
        <f>SUM(J206:J229)</f>
        <v>6980.950000000001</v>
      </c>
    </row>
    <row r="231" spans="1:10" s="8" customFormat="1" ht="12.75">
      <c r="A231" s="14" t="s">
        <v>274</v>
      </c>
      <c r="B231" s="14" t="s">
        <v>275</v>
      </c>
      <c r="C231" s="30"/>
      <c r="D231" s="30"/>
      <c r="E231" s="30"/>
      <c r="F231" s="30"/>
      <c r="G231" s="31"/>
      <c r="H231" s="30"/>
      <c r="I231" s="31"/>
      <c r="J231" s="32"/>
    </row>
    <row r="232" spans="1:10" s="8" customFormat="1" ht="12.75">
      <c r="A232" s="13" t="s">
        <v>276</v>
      </c>
      <c r="B232" s="13" t="s">
        <v>277</v>
      </c>
      <c r="C232" s="24"/>
      <c r="D232" s="24"/>
      <c r="E232" s="24"/>
      <c r="F232" s="24"/>
      <c r="G232" s="25"/>
      <c r="H232" s="24"/>
      <c r="I232" s="25"/>
      <c r="J232" s="12"/>
    </row>
    <row r="233" spans="1:10" ht="25.5">
      <c r="A233" s="2" t="s">
        <v>453</v>
      </c>
      <c r="B233" s="2" t="s">
        <v>278</v>
      </c>
      <c r="C233" s="2" t="s">
        <v>23</v>
      </c>
      <c r="D233" s="2" t="s">
        <v>17</v>
      </c>
      <c r="E233" s="2">
        <v>1</v>
      </c>
      <c r="F233" s="2">
        <v>95.43</v>
      </c>
      <c r="G233" s="3">
        <f>F233*E233</f>
        <v>95.43</v>
      </c>
      <c r="H233" s="2">
        <v>6.09</v>
      </c>
      <c r="I233" s="3">
        <f>H233*E233</f>
        <v>6.09</v>
      </c>
      <c r="J233" s="6">
        <f>G233+I233</f>
        <v>101.52000000000001</v>
      </c>
    </row>
    <row r="234" spans="1:10" ht="25.5">
      <c r="A234" s="2" t="s">
        <v>454</v>
      </c>
      <c r="B234" s="2" t="s">
        <v>279</v>
      </c>
      <c r="C234" s="2" t="s">
        <v>23</v>
      </c>
      <c r="D234" s="2" t="s">
        <v>17</v>
      </c>
      <c r="E234" s="2">
        <v>1</v>
      </c>
      <c r="F234" s="2">
        <v>83.94</v>
      </c>
      <c r="G234" s="3">
        <f>F234*E234</f>
        <v>83.94</v>
      </c>
      <c r="H234" s="2">
        <v>6.09</v>
      </c>
      <c r="I234" s="3">
        <f>H234*E234</f>
        <v>6.09</v>
      </c>
      <c r="J234" s="6">
        <f>G234+I234</f>
        <v>90.03</v>
      </c>
    </row>
    <row r="235" spans="1:10" s="8" customFormat="1" ht="12.75">
      <c r="A235" s="13" t="s">
        <v>280</v>
      </c>
      <c r="B235" s="13" t="s">
        <v>281</v>
      </c>
      <c r="C235" s="24"/>
      <c r="D235" s="24"/>
      <c r="E235" s="24"/>
      <c r="F235" s="24"/>
      <c r="G235" s="25"/>
      <c r="H235" s="24"/>
      <c r="I235" s="25"/>
      <c r="J235" s="12"/>
    </row>
    <row r="236" spans="1:10" ht="38.25">
      <c r="A236" s="2" t="s">
        <v>455</v>
      </c>
      <c r="B236" s="2" t="s">
        <v>282</v>
      </c>
      <c r="C236" s="2" t="s">
        <v>52</v>
      </c>
      <c r="D236" s="2" t="s">
        <v>17</v>
      </c>
      <c r="E236" s="2">
        <v>2</v>
      </c>
      <c r="F236" s="2">
        <v>111.4</v>
      </c>
      <c r="G236" s="3">
        <f>F236*E236</f>
        <v>222.8</v>
      </c>
      <c r="H236" s="2">
        <v>0</v>
      </c>
      <c r="I236" s="3">
        <f>H236*E236</f>
        <v>0</v>
      </c>
      <c r="J236" s="6">
        <f>G236+I236</f>
        <v>222.8</v>
      </c>
    </row>
    <row r="237" spans="1:10" ht="25.5">
      <c r="A237" s="2" t="s">
        <v>456</v>
      </c>
      <c r="B237" s="2" t="s">
        <v>283</v>
      </c>
      <c r="C237" s="2" t="s">
        <v>52</v>
      </c>
      <c r="D237" s="2" t="s">
        <v>17</v>
      </c>
      <c r="E237" s="2">
        <v>1</v>
      </c>
      <c r="F237" s="2">
        <v>57.9</v>
      </c>
      <c r="G237" s="3">
        <f>F237*E237</f>
        <v>57.9</v>
      </c>
      <c r="H237" s="2">
        <v>0</v>
      </c>
      <c r="I237" s="3">
        <f>H237*E237</f>
        <v>0</v>
      </c>
      <c r="J237" s="6">
        <f>G237+I237</f>
        <v>57.9</v>
      </c>
    </row>
    <row r="238" spans="1:10" s="8" customFormat="1" ht="12.75">
      <c r="A238" s="13" t="s">
        <v>284</v>
      </c>
      <c r="B238" s="13" t="s">
        <v>285</v>
      </c>
      <c r="C238" s="24"/>
      <c r="D238" s="24"/>
      <c r="E238" s="24"/>
      <c r="F238" s="24"/>
      <c r="G238" s="25"/>
      <c r="H238" s="24"/>
      <c r="I238" s="25"/>
      <c r="J238" s="12"/>
    </row>
    <row r="239" spans="1:10" ht="12.75">
      <c r="A239" s="2" t="s">
        <v>457</v>
      </c>
      <c r="B239" s="2" t="s">
        <v>286</v>
      </c>
      <c r="C239" s="2" t="s">
        <v>52</v>
      </c>
      <c r="D239" s="2" t="s">
        <v>17</v>
      </c>
      <c r="E239" s="2">
        <v>5</v>
      </c>
      <c r="F239" s="2">
        <v>57.9</v>
      </c>
      <c r="G239" s="3">
        <f>F239*E239</f>
        <v>289.5</v>
      </c>
      <c r="H239" s="2">
        <v>0</v>
      </c>
      <c r="I239" s="3">
        <f>H239*E239</f>
        <v>0</v>
      </c>
      <c r="J239" s="6">
        <f>G239+I239</f>
        <v>289.5</v>
      </c>
    </row>
    <row r="240" spans="1:10" ht="12.75">
      <c r="A240" s="2"/>
      <c r="B240" s="11" t="s">
        <v>466</v>
      </c>
      <c r="C240" s="2"/>
      <c r="D240" s="2"/>
      <c r="E240" s="2"/>
      <c r="F240" s="2"/>
      <c r="G240" s="3"/>
      <c r="H240" s="2"/>
      <c r="I240" s="3"/>
      <c r="J240" s="22">
        <f>SUM(J233:J239)</f>
        <v>761.75</v>
      </c>
    </row>
    <row r="241" spans="1:10" s="8" customFormat="1" ht="12.75">
      <c r="A241" s="14" t="s">
        <v>287</v>
      </c>
      <c r="B241" s="14" t="s">
        <v>288</v>
      </c>
      <c r="C241" s="30"/>
      <c r="D241" s="30"/>
      <c r="E241" s="30"/>
      <c r="F241" s="30"/>
      <c r="G241" s="31"/>
      <c r="H241" s="30"/>
      <c r="I241" s="31"/>
      <c r="J241" s="32"/>
    </row>
    <row r="242" spans="1:10" s="8" customFormat="1" ht="12.75">
      <c r="A242" s="13" t="s">
        <v>289</v>
      </c>
      <c r="B242" s="13" t="s">
        <v>290</v>
      </c>
      <c r="C242" s="24"/>
      <c r="D242" s="24"/>
      <c r="E242" s="24"/>
      <c r="F242" s="24"/>
      <c r="G242" s="25"/>
      <c r="H242" s="24"/>
      <c r="I242" s="25"/>
      <c r="J242" s="12"/>
    </row>
    <row r="243" spans="1:10" ht="25.5">
      <c r="A243" s="2" t="s">
        <v>458</v>
      </c>
      <c r="B243" s="2" t="s">
        <v>291</v>
      </c>
      <c r="C243" s="2" t="s">
        <v>52</v>
      </c>
      <c r="D243" s="2" t="s">
        <v>13</v>
      </c>
      <c r="E243" s="2">
        <v>3.08</v>
      </c>
      <c r="F243" s="2">
        <v>75</v>
      </c>
      <c r="G243" s="3">
        <f>F243*E243</f>
        <v>231</v>
      </c>
      <c r="H243" s="2">
        <v>0</v>
      </c>
      <c r="I243" s="3">
        <f>H243*E243</f>
        <v>0</v>
      </c>
      <c r="J243" s="6">
        <f>G243+I243</f>
        <v>231</v>
      </c>
    </row>
    <row r="244" spans="1:10" ht="38.25">
      <c r="A244" s="2" t="s">
        <v>459</v>
      </c>
      <c r="B244" s="2" t="s">
        <v>292</v>
      </c>
      <c r="C244" s="2" t="s">
        <v>52</v>
      </c>
      <c r="D244" s="2" t="s">
        <v>13</v>
      </c>
      <c r="E244" s="2">
        <v>0.18</v>
      </c>
      <c r="F244" s="2">
        <v>150</v>
      </c>
      <c r="G244" s="3">
        <f>F244*E244</f>
        <v>27</v>
      </c>
      <c r="H244" s="2">
        <v>0</v>
      </c>
      <c r="I244" s="3">
        <f>H244*E244</f>
        <v>0</v>
      </c>
      <c r="J244" s="6">
        <f>G244+I244</f>
        <v>27</v>
      </c>
    </row>
    <row r="245" spans="1:10" ht="12.75">
      <c r="A245" s="2"/>
      <c r="B245" s="11" t="s">
        <v>466</v>
      </c>
      <c r="C245" s="2"/>
      <c r="D245" s="2"/>
      <c r="E245" s="2"/>
      <c r="F245" s="2"/>
      <c r="G245" s="3"/>
      <c r="H245" s="2"/>
      <c r="I245" s="3"/>
      <c r="J245" s="22">
        <f>SUM(J243:J244)</f>
        <v>258</v>
      </c>
    </row>
    <row r="246" spans="1:10" s="8" customFormat="1" ht="12.75">
      <c r="A246" s="14" t="s">
        <v>293</v>
      </c>
      <c r="B246" s="14" t="s">
        <v>294</v>
      </c>
      <c r="C246" s="30"/>
      <c r="D246" s="30"/>
      <c r="E246" s="30"/>
      <c r="F246" s="30"/>
      <c r="G246" s="31"/>
      <c r="H246" s="30"/>
      <c r="I246" s="31"/>
      <c r="J246" s="32"/>
    </row>
    <row r="247" spans="1:10" s="8" customFormat="1" ht="12.75">
      <c r="A247" s="13" t="s">
        <v>295</v>
      </c>
      <c r="B247" s="13" t="s">
        <v>296</v>
      </c>
      <c r="C247" s="24"/>
      <c r="D247" s="24"/>
      <c r="E247" s="24"/>
      <c r="F247" s="24"/>
      <c r="G247" s="25"/>
      <c r="H247" s="24"/>
      <c r="I247" s="25"/>
      <c r="J247" s="12"/>
    </row>
    <row r="248" spans="1:10" ht="12.75">
      <c r="A248" s="2" t="s">
        <v>460</v>
      </c>
      <c r="B248" s="2" t="s">
        <v>297</v>
      </c>
      <c r="C248" s="2" t="s">
        <v>23</v>
      </c>
      <c r="D248" s="2" t="s">
        <v>13</v>
      </c>
      <c r="E248" s="2">
        <v>390.69</v>
      </c>
      <c r="F248" s="2">
        <v>0.37</v>
      </c>
      <c r="G248" s="3">
        <f>F248*E248</f>
        <v>144.5553</v>
      </c>
      <c r="H248" s="2">
        <v>3.7</v>
      </c>
      <c r="I248" s="3">
        <f>H248*E248</f>
        <v>1445.553</v>
      </c>
      <c r="J248" s="6">
        <f>G248+I248</f>
        <v>1590.1083</v>
      </c>
    </row>
    <row r="249" spans="1:10" ht="12.75">
      <c r="A249" s="2"/>
      <c r="B249" s="11" t="s">
        <v>466</v>
      </c>
      <c r="C249" s="2"/>
      <c r="D249" s="2"/>
      <c r="E249" s="2"/>
      <c r="F249" s="2"/>
      <c r="G249" s="3"/>
      <c r="H249" s="2"/>
      <c r="I249" s="3"/>
      <c r="J249" s="22">
        <f>SUM(J248)</f>
        <v>1590.1083</v>
      </c>
    </row>
    <row r="250" spans="1:10" ht="12.75">
      <c r="A250" s="2"/>
      <c r="B250" s="11"/>
      <c r="C250" s="2"/>
      <c r="D250" s="2"/>
      <c r="E250" s="2"/>
      <c r="F250" s="2"/>
      <c r="G250" s="3"/>
      <c r="H250" s="2"/>
      <c r="I250" s="3"/>
      <c r="J250" s="33"/>
    </row>
    <row r="251" spans="1:10" ht="13.5" thickBot="1">
      <c r="A251" s="34"/>
      <c r="B251" s="35" t="s">
        <v>304</v>
      </c>
      <c r="C251" s="34"/>
      <c r="D251" s="34"/>
      <c r="E251" s="34"/>
      <c r="F251" s="34"/>
      <c r="G251" s="36">
        <f>SUM(G10:G249)</f>
        <v>241192.07629999993</v>
      </c>
      <c r="H251" s="34"/>
      <c r="I251" s="36">
        <f>SUM(I10:I249)</f>
        <v>45885.055199999995</v>
      </c>
      <c r="J251" s="38">
        <f>G251+I251</f>
        <v>287077.1314999999</v>
      </c>
    </row>
    <row r="252" spans="1:10" ht="13.5" thickBot="1">
      <c r="A252" s="34"/>
      <c r="B252" s="35" t="s">
        <v>305</v>
      </c>
      <c r="C252" s="34"/>
      <c r="D252" s="34"/>
      <c r="E252" s="34"/>
      <c r="F252" s="34"/>
      <c r="G252" s="36">
        <f>G251*1.25</f>
        <v>301490.0953749999</v>
      </c>
      <c r="H252" s="34"/>
      <c r="I252" s="37">
        <f>I251*1.25</f>
        <v>57356.318999999996</v>
      </c>
      <c r="J252" s="45">
        <f>G252+I252</f>
        <v>358846.41437499993</v>
      </c>
    </row>
    <row r="253" spans="1:10" ht="12.75">
      <c r="A253" s="2"/>
      <c r="B253" s="2"/>
      <c r="C253" s="2"/>
      <c r="D253" s="2"/>
      <c r="E253" s="2"/>
      <c r="F253" s="2"/>
      <c r="G253" s="3"/>
      <c r="H253" s="2"/>
      <c r="I253" s="3"/>
      <c r="J253" s="39"/>
    </row>
    <row r="254" spans="1:10" s="8" customFormat="1" ht="12.75">
      <c r="A254" s="14" t="s">
        <v>298</v>
      </c>
      <c r="B254" s="14" t="s">
        <v>299</v>
      </c>
      <c r="C254" s="30"/>
      <c r="D254" s="30"/>
      <c r="E254" s="30"/>
      <c r="F254" s="30"/>
      <c r="G254" s="31"/>
      <c r="H254" s="30"/>
      <c r="I254" s="31"/>
      <c r="J254" s="32"/>
    </row>
    <row r="255" spans="1:10" s="8" customFormat="1" ht="12.75">
      <c r="A255" s="13" t="s">
        <v>300</v>
      </c>
      <c r="B255" s="13" t="s">
        <v>306</v>
      </c>
      <c r="C255" s="24"/>
      <c r="D255" s="24"/>
      <c r="E255" s="24"/>
      <c r="F255" s="24"/>
      <c r="G255" s="25"/>
      <c r="H255" s="24"/>
      <c r="I255" s="25"/>
      <c r="J255" s="12"/>
    </row>
    <row r="256" spans="1:10" ht="12.75">
      <c r="A256" s="2" t="s">
        <v>461</v>
      </c>
      <c r="B256" s="2" t="s">
        <v>301</v>
      </c>
      <c r="C256" s="2" t="s">
        <v>52</v>
      </c>
      <c r="D256" s="2" t="s">
        <v>302</v>
      </c>
      <c r="E256" s="2">
        <v>540</v>
      </c>
      <c r="F256" s="2">
        <v>7.61</v>
      </c>
      <c r="G256" s="3">
        <f>F256*E256</f>
        <v>4109.400000000001</v>
      </c>
      <c r="H256" s="2">
        <v>0</v>
      </c>
      <c r="I256" s="3">
        <f>H256*E256</f>
        <v>0</v>
      </c>
      <c r="J256" s="6">
        <f>G256+I256</f>
        <v>4109.400000000001</v>
      </c>
    </row>
    <row r="257" spans="1:10" ht="12.75">
      <c r="A257" s="2" t="s">
        <v>462</v>
      </c>
      <c r="B257" s="2" t="s">
        <v>303</v>
      </c>
      <c r="C257" s="2" t="s">
        <v>52</v>
      </c>
      <c r="D257" s="2" t="s">
        <v>302</v>
      </c>
      <c r="E257" s="2">
        <v>120</v>
      </c>
      <c r="F257" s="2">
        <v>58.52</v>
      </c>
      <c r="G257" s="3">
        <f>F257*E257</f>
        <v>7022.400000000001</v>
      </c>
      <c r="H257" s="2">
        <v>0</v>
      </c>
      <c r="I257" s="3">
        <f>H257*E257</f>
        <v>0</v>
      </c>
      <c r="J257" s="6">
        <f>G257+I257</f>
        <v>7022.400000000001</v>
      </c>
    </row>
    <row r="258" spans="1:10" ht="12.75">
      <c r="A258" s="2"/>
      <c r="B258" s="11" t="s">
        <v>466</v>
      </c>
      <c r="C258" s="2"/>
      <c r="D258" s="2"/>
      <c r="E258" s="2"/>
      <c r="F258" s="2"/>
      <c r="G258" s="3"/>
      <c r="H258" s="2"/>
      <c r="I258" s="3"/>
      <c r="J258" s="22">
        <f>SUM(J256:J257)</f>
        <v>11131.800000000001</v>
      </c>
    </row>
    <row r="259" spans="1:10" ht="13.5" thickBot="1">
      <c r="A259" s="2"/>
      <c r="B259" s="2"/>
      <c r="C259" s="2"/>
      <c r="D259" s="2"/>
      <c r="E259" s="2"/>
      <c r="F259" s="2"/>
      <c r="G259" s="3"/>
      <c r="H259" s="2"/>
      <c r="I259" s="3"/>
      <c r="J259" s="6"/>
    </row>
    <row r="260" spans="1:10" ht="13.5" thickBot="1">
      <c r="A260" s="41"/>
      <c r="B260" s="42" t="s">
        <v>471</v>
      </c>
      <c r="C260" s="43"/>
      <c r="D260" s="43"/>
      <c r="E260" s="43"/>
      <c r="F260" s="43"/>
      <c r="G260" s="44"/>
      <c r="H260" s="43"/>
      <c r="I260" s="46"/>
      <c r="J260" s="40">
        <f>J252+J258</f>
        <v>369978.2143749999</v>
      </c>
    </row>
    <row r="261" ht="12.75">
      <c r="A261" s="1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0"/>
  <sheetViews>
    <sheetView showGridLines="0" tabSelected="1" zoomScaleSheetLayoutView="100" workbookViewId="0" topLeftCell="B1">
      <selection activeCell="A4" sqref="A4:J4"/>
    </sheetView>
  </sheetViews>
  <sheetFormatPr defaultColWidth="9.140625" defaultRowHeight="12.75"/>
  <cols>
    <col min="1" max="1" width="14.8515625" style="138" customWidth="1"/>
    <col min="2" max="2" width="57.421875" style="135" customWidth="1"/>
    <col min="3" max="3" width="9.00390625" style="136" customWidth="1"/>
    <col min="4" max="4" width="5.57421875" style="136" customWidth="1"/>
    <col min="5" max="5" width="7.421875" style="47" customWidth="1"/>
    <col min="6" max="6" width="10.00390625" style="47" customWidth="1"/>
    <col min="7" max="7" width="9.57421875" style="48" customWidth="1"/>
    <col min="8" max="8" width="10.00390625" style="47" customWidth="1"/>
    <col min="9" max="9" width="10.421875" style="48" customWidth="1"/>
    <col min="10" max="10" width="11.28125" style="137" customWidth="1"/>
    <col min="11" max="11" width="10.57421875" style="5" hidden="1" customWidth="1"/>
    <col min="12" max="12" width="10.57421875" style="117" hidden="1" customWidth="1"/>
    <col min="13" max="13" width="16.28125" style="5" hidden="1" customWidth="1"/>
    <col min="14" max="14" width="14.7109375" style="5" hidden="1" customWidth="1"/>
    <col min="15" max="15" width="11.7109375" style="130" hidden="1" customWidth="1"/>
    <col min="16" max="16384" width="9.140625" style="7" customWidth="1"/>
  </cols>
  <sheetData>
    <row r="1" spans="1:12" ht="12.75">
      <c r="A1" s="209" t="s">
        <v>551</v>
      </c>
      <c r="B1" s="209"/>
      <c r="C1" s="209"/>
      <c r="D1" s="209"/>
      <c r="E1" s="209"/>
      <c r="F1" s="209"/>
      <c r="G1" s="209"/>
      <c r="H1" s="209"/>
      <c r="I1" s="209"/>
      <c r="J1" s="209"/>
      <c r="K1" s="112"/>
      <c r="L1" s="112"/>
    </row>
    <row r="2" spans="1:12" ht="15.75" customHeight="1">
      <c r="A2" s="209" t="s">
        <v>554</v>
      </c>
      <c r="B2" s="209"/>
      <c r="C2" s="209"/>
      <c r="D2" s="209"/>
      <c r="E2" s="209"/>
      <c r="F2" s="209"/>
      <c r="G2" s="209"/>
      <c r="H2" s="209"/>
      <c r="I2" s="209"/>
      <c r="J2" s="209"/>
      <c r="K2" s="112"/>
      <c r="L2" s="112"/>
    </row>
    <row r="3" spans="1:12" ht="12.75">
      <c r="A3" s="209" t="s">
        <v>555</v>
      </c>
      <c r="B3" s="209"/>
      <c r="C3" s="209"/>
      <c r="D3" s="209"/>
      <c r="E3" s="209"/>
      <c r="F3" s="209"/>
      <c r="G3" s="209"/>
      <c r="H3" s="209"/>
      <c r="I3" s="209"/>
      <c r="J3" s="209"/>
      <c r="K3" s="112"/>
      <c r="L3" s="112"/>
    </row>
    <row r="4" spans="1:12" ht="12.75">
      <c r="A4" s="212" t="s">
        <v>556</v>
      </c>
      <c r="B4" s="212"/>
      <c r="C4" s="212"/>
      <c r="D4" s="212"/>
      <c r="E4" s="212"/>
      <c r="F4" s="212"/>
      <c r="G4" s="212"/>
      <c r="H4" s="212"/>
      <c r="I4" s="212"/>
      <c r="J4" s="212"/>
      <c r="K4" s="112"/>
      <c r="L4" s="112"/>
    </row>
    <row r="5" spans="1:12" ht="12.75">
      <c r="A5" s="212" t="s">
        <v>557</v>
      </c>
      <c r="B5" s="212"/>
      <c r="C5" s="212"/>
      <c r="D5" s="212"/>
      <c r="E5" s="212"/>
      <c r="F5" s="212"/>
      <c r="G5" s="212"/>
      <c r="H5" s="212"/>
      <c r="I5" s="212"/>
      <c r="J5" s="212"/>
      <c r="K5" s="112"/>
      <c r="L5" s="112"/>
    </row>
    <row r="6" spans="1:15" ht="13.5" thickBot="1">
      <c r="A6" s="211" t="s">
        <v>558</v>
      </c>
      <c r="B6" s="211"/>
      <c r="C6" s="211"/>
      <c r="D6" s="211"/>
      <c r="E6" s="211"/>
      <c r="F6" s="211"/>
      <c r="G6" s="211"/>
      <c r="H6" s="211"/>
      <c r="I6" s="211"/>
      <c r="J6" s="211"/>
      <c r="K6" s="114"/>
      <c r="L6" s="116"/>
      <c r="N6" s="58">
        <f>H266</f>
        <v>0</v>
      </c>
      <c r="O6" s="130">
        <f>N7-N6</f>
        <v>369185.21475</v>
      </c>
    </row>
    <row r="7" spans="1:14" ht="25.5" customHeight="1" thickBot="1" thickTop="1">
      <c r="A7" s="210" t="s">
        <v>559</v>
      </c>
      <c r="B7" s="210"/>
      <c r="C7" s="210"/>
      <c r="D7" s="210"/>
      <c r="E7" s="210"/>
      <c r="F7" s="210"/>
      <c r="G7" s="210"/>
      <c r="H7" s="210"/>
      <c r="I7" s="210"/>
      <c r="J7" s="210"/>
      <c r="K7" s="5">
        <v>1.16</v>
      </c>
      <c r="N7" s="12">
        <f>J260</f>
        <v>369185.21475</v>
      </c>
    </row>
    <row r="8" spans="1:15" s="8" customFormat="1" ht="36.75" thickTop="1">
      <c r="A8" s="115" t="s">
        <v>0</v>
      </c>
      <c r="B8" s="140" t="s">
        <v>1</v>
      </c>
      <c r="C8" s="141" t="s">
        <v>2</v>
      </c>
      <c r="D8" s="141" t="s">
        <v>569</v>
      </c>
      <c r="E8" s="141" t="s">
        <v>568</v>
      </c>
      <c r="F8" s="141" t="s">
        <v>564</v>
      </c>
      <c r="G8" s="142" t="s">
        <v>565</v>
      </c>
      <c r="H8" s="141" t="s">
        <v>566</v>
      </c>
      <c r="I8" s="142" t="s">
        <v>567</v>
      </c>
      <c r="J8" s="142" t="s">
        <v>465</v>
      </c>
      <c r="K8" s="24"/>
      <c r="L8" s="118"/>
      <c r="M8" s="24"/>
      <c r="N8" s="12"/>
      <c r="O8" s="131"/>
    </row>
    <row r="9" spans="1:10" ht="12.75">
      <c r="A9" s="144" t="s">
        <v>7</v>
      </c>
      <c r="B9" s="144" t="s">
        <v>8</v>
      </c>
      <c r="C9" s="145"/>
      <c r="D9" s="145"/>
      <c r="E9" s="146"/>
      <c r="F9" s="146"/>
      <c r="G9" s="147"/>
      <c r="H9" s="146"/>
      <c r="I9" s="147"/>
      <c r="J9" s="147"/>
    </row>
    <row r="10" spans="1:15" s="21" customFormat="1" ht="25.5">
      <c r="A10" s="148" t="s">
        <v>9</v>
      </c>
      <c r="B10" s="148" t="s">
        <v>10</v>
      </c>
      <c r="C10" s="149"/>
      <c r="D10" s="149"/>
      <c r="E10" s="150"/>
      <c r="F10" s="151"/>
      <c r="G10" s="152"/>
      <c r="H10" s="153"/>
      <c r="I10" s="154"/>
      <c r="J10" s="154"/>
      <c r="K10" s="18" t="s">
        <v>474</v>
      </c>
      <c r="L10" s="119" t="s">
        <v>475</v>
      </c>
      <c r="M10" s="18" t="s">
        <v>560</v>
      </c>
      <c r="N10" s="18" t="s">
        <v>561</v>
      </c>
      <c r="O10" s="132" t="s">
        <v>562</v>
      </c>
    </row>
    <row r="11" spans="1:15" ht="12.75">
      <c r="A11" s="155" t="s">
        <v>307</v>
      </c>
      <c r="B11" s="155" t="s">
        <v>11</v>
      </c>
      <c r="C11" s="156" t="s">
        <v>12</v>
      </c>
      <c r="D11" s="156" t="s">
        <v>13</v>
      </c>
      <c r="E11" s="157">
        <v>390.69</v>
      </c>
      <c r="F11" s="158">
        <v>0</v>
      </c>
      <c r="G11" s="159">
        <f>F11*E11</f>
        <v>0</v>
      </c>
      <c r="H11" s="158">
        <v>3.27</v>
      </c>
      <c r="I11" s="160">
        <f>H11*E11</f>
        <v>1277.5563</v>
      </c>
      <c r="J11" s="161">
        <f>G11+I11</f>
        <v>1277.5563</v>
      </c>
      <c r="L11" s="117">
        <v>2.82</v>
      </c>
      <c r="M11" s="58">
        <v>1281.4632</v>
      </c>
      <c r="N11" s="6">
        <f>J11</f>
        <v>1277.5563</v>
      </c>
      <c r="O11" s="130">
        <f>M11-N11</f>
        <v>3.9068999999999505</v>
      </c>
    </row>
    <row r="12" spans="1:15" s="21" customFormat="1" ht="12.75">
      <c r="A12" s="148"/>
      <c r="B12" s="148"/>
      <c r="C12" s="149"/>
      <c r="D12" s="149"/>
      <c r="E12" s="162"/>
      <c r="F12" s="163"/>
      <c r="G12" s="159"/>
      <c r="H12" s="163"/>
      <c r="I12" s="164"/>
      <c r="J12" s="154"/>
      <c r="K12" s="18"/>
      <c r="L12" s="119"/>
      <c r="M12" s="127"/>
      <c r="N12" s="6">
        <f aca="true" t="shared" si="0" ref="N12:N75">J12</f>
        <v>0</v>
      </c>
      <c r="O12" s="130">
        <f aca="true" t="shared" si="1" ref="O12:O75">M12-N12</f>
        <v>0</v>
      </c>
    </row>
    <row r="13" spans="1:15" ht="25.5">
      <c r="A13" s="155" t="s">
        <v>309</v>
      </c>
      <c r="B13" s="155" t="s">
        <v>15</v>
      </c>
      <c r="C13" s="156" t="s">
        <v>12</v>
      </c>
      <c r="D13" s="156" t="s">
        <v>13</v>
      </c>
      <c r="E13" s="157">
        <v>390.69</v>
      </c>
      <c r="F13" s="158">
        <v>0</v>
      </c>
      <c r="G13" s="159">
        <f>F13*E13</f>
        <v>0</v>
      </c>
      <c r="H13" s="158">
        <v>5.44</v>
      </c>
      <c r="I13" s="160">
        <f>H13*E13</f>
        <v>2125.3536</v>
      </c>
      <c r="J13" s="161">
        <f>G13+I13</f>
        <v>2125.3536</v>
      </c>
      <c r="L13" s="117">
        <v>4.69</v>
      </c>
      <c r="M13" s="58">
        <v>2129.2605</v>
      </c>
      <c r="N13" s="6">
        <f t="shared" si="0"/>
        <v>2125.3536</v>
      </c>
      <c r="O13" s="130">
        <f t="shared" si="1"/>
        <v>3.9068999999999505</v>
      </c>
    </row>
    <row r="14" spans="1:15" ht="25.5">
      <c r="A14" s="155" t="s">
        <v>310</v>
      </c>
      <c r="B14" s="155" t="s">
        <v>16</v>
      </c>
      <c r="C14" s="156" t="s">
        <v>12</v>
      </c>
      <c r="D14" s="156" t="s">
        <v>17</v>
      </c>
      <c r="E14" s="157">
        <v>1</v>
      </c>
      <c r="F14" s="158">
        <v>0</v>
      </c>
      <c r="G14" s="159">
        <f>F14*E14</f>
        <v>0</v>
      </c>
      <c r="H14" s="158">
        <v>2644.8</v>
      </c>
      <c r="I14" s="160">
        <f aca="true" t="shared" si="2" ref="I14:I78">H14*E14</f>
        <v>2644.8</v>
      </c>
      <c r="J14" s="161">
        <f>G14+I14</f>
        <v>2644.8</v>
      </c>
      <c r="L14" s="117">
        <v>2280</v>
      </c>
      <c r="M14" s="58">
        <v>2652.97</v>
      </c>
      <c r="N14" s="6">
        <f t="shared" si="0"/>
        <v>2644.8</v>
      </c>
      <c r="O14" s="130">
        <f t="shared" si="1"/>
        <v>8.169999999999618</v>
      </c>
    </row>
    <row r="15" spans="1:15" ht="12.75">
      <c r="A15" s="165"/>
      <c r="B15" s="166" t="s">
        <v>466</v>
      </c>
      <c r="C15" s="156"/>
      <c r="D15" s="156"/>
      <c r="E15" s="157"/>
      <c r="F15" s="167"/>
      <c r="G15" s="159"/>
      <c r="H15" s="158">
        <v>0</v>
      </c>
      <c r="I15" s="160"/>
      <c r="J15" s="168">
        <f>SUM(J11:J14)</f>
        <v>6047.7099</v>
      </c>
      <c r="M15" s="128">
        <v>6063.6937</v>
      </c>
      <c r="N15" s="12">
        <f t="shared" si="0"/>
        <v>6047.7099</v>
      </c>
      <c r="O15" s="131">
        <f t="shared" si="1"/>
        <v>15.983799999999974</v>
      </c>
    </row>
    <row r="16" spans="1:15" ht="12.75">
      <c r="A16" s="144" t="s">
        <v>18</v>
      </c>
      <c r="B16" s="144" t="s">
        <v>19</v>
      </c>
      <c r="C16" s="145"/>
      <c r="D16" s="145"/>
      <c r="E16" s="169"/>
      <c r="F16" s="170"/>
      <c r="G16" s="171"/>
      <c r="H16" s="170"/>
      <c r="I16" s="172"/>
      <c r="J16" s="147"/>
      <c r="M16" s="58"/>
      <c r="N16" s="6">
        <f t="shared" si="0"/>
        <v>0</v>
      </c>
      <c r="O16" s="130">
        <f t="shared" si="1"/>
        <v>0</v>
      </c>
    </row>
    <row r="17" spans="1:15" ht="12.75">
      <c r="A17" s="165" t="s">
        <v>20</v>
      </c>
      <c r="B17" s="165" t="s">
        <v>21</v>
      </c>
      <c r="C17" s="173"/>
      <c r="D17" s="173"/>
      <c r="E17" s="174"/>
      <c r="F17" s="163"/>
      <c r="G17" s="159"/>
      <c r="H17" s="158">
        <v>0</v>
      </c>
      <c r="I17" s="160"/>
      <c r="J17" s="161"/>
      <c r="M17" s="58"/>
      <c r="N17" s="6">
        <f t="shared" si="0"/>
        <v>0</v>
      </c>
      <c r="O17" s="130">
        <f t="shared" si="1"/>
        <v>0</v>
      </c>
    </row>
    <row r="18" spans="1:15" ht="12.75">
      <c r="A18" s="155" t="s">
        <v>311</v>
      </c>
      <c r="B18" s="155" t="s">
        <v>22</v>
      </c>
      <c r="C18" s="156" t="s">
        <v>23</v>
      </c>
      <c r="D18" s="156" t="s">
        <v>13</v>
      </c>
      <c r="E18" s="157">
        <v>2</v>
      </c>
      <c r="F18" s="158">
        <v>92.8</v>
      </c>
      <c r="G18" s="159">
        <f>F18*E18</f>
        <v>185.6</v>
      </c>
      <c r="H18" s="158">
        <v>85.03</v>
      </c>
      <c r="I18" s="160">
        <f t="shared" si="2"/>
        <v>170.06</v>
      </c>
      <c r="J18" s="161">
        <f>G18+I18</f>
        <v>355.65999999999997</v>
      </c>
      <c r="K18" s="5">
        <v>80</v>
      </c>
      <c r="L18" s="117">
        <v>73.3</v>
      </c>
      <c r="M18" s="58">
        <v>357.58</v>
      </c>
      <c r="N18" s="6">
        <f t="shared" si="0"/>
        <v>355.65999999999997</v>
      </c>
      <c r="O18" s="130">
        <f t="shared" si="1"/>
        <v>1.920000000000016</v>
      </c>
    </row>
    <row r="19" spans="1:15" ht="12.75">
      <c r="A19" s="155" t="s">
        <v>312</v>
      </c>
      <c r="B19" s="155" t="s">
        <v>24</v>
      </c>
      <c r="C19" s="156" t="s">
        <v>23</v>
      </c>
      <c r="D19" s="156" t="s">
        <v>13</v>
      </c>
      <c r="E19" s="157">
        <v>75</v>
      </c>
      <c r="F19" s="158">
        <v>2.55</v>
      </c>
      <c r="G19" s="159">
        <f>F19*E19</f>
        <v>191.25</v>
      </c>
      <c r="H19" s="158">
        <v>4.64</v>
      </c>
      <c r="I19" s="160">
        <f t="shared" si="2"/>
        <v>348</v>
      </c>
      <c r="J19" s="161">
        <f>G19+I19</f>
        <v>539.25</v>
      </c>
      <c r="K19" s="5">
        <v>2.2</v>
      </c>
      <c r="L19" s="117">
        <v>4</v>
      </c>
      <c r="M19" s="58">
        <v>543</v>
      </c>
      <c r="N19" s="6">
        <f t="shared" si="0"/>
        <v>539.25</v>
      </c>
      <c r="O19" s="130">
        <f t="shared" si="1"/>
        <v>3.75</v>
      </c>
    </row>
    <row r="20" spans="1:15" ht="12.75">
      <c r="A20" s="155" t="s">
        <v>313</v>
      </c>
      <c r="B20" s="155" t="s">
        <v>25</v>
      </c>
      <c r="C20" s="156" t="s">
        <v>23</v>
      </c>
      <c r="D20" s="156" t="s">
        <v>13</v>
      </c>
      <c r="E20" s="157">
        <v>75</v>
      </c>
      <c r="F20" s="158">
        <v>6.54</v>
      </c>
      <c r="G20" s="159">
        <f>F20*E20</f>
        <v>490.5</v>
      </c>
      <c r="H20" s="158">
        <v>13.34</v>
      </c>
      <c r="I20" s="160">
        <f t="shared" si="2"/>
        <v>1000.5</v>
      </c>
      <c r="J20" s="161">
        <f>G20+I20</f>
        <v>1491</v>
      </c>
      <c r="K20" s="5">
        <v>5.64</v>
      </c>
      <c r="L20" s="117">
        <v>11.5</v>
      </c>
      <c r="M20" s="58">
        <v>1491.75</v>
      </c>
      <c r="N20" s="6">
        <f t="shared" si="0"/>
        <v>1491</v>
      </c>
      <c r="O20" s="130">
        <f t="shared" si="1"/>
        <v>0.75</v>
      </c>
    </row>
    <row r="21" spans="1:15" s="8" customFormat="1" ht="12.75">
      <c r="A21" s="165" t="s">
        <v>26</v>
      </c>
      <c r="B21" s="165" t="s">
        <v>27</v>
      </c>
      <c r="C21" s="175"/>
      <c r="D21" s="175"/>
      <c r="E21" s="176"/>
      <c r="F21" s="177"/>
      <c r="G21" s="178"/>
      <c r="H21" s="163"/>
      <c r="I21" s="179"/>
      <c r="J21" s="180"/>
      <c r="K21" s="24"/>
      <c r="L21" s="118"/>
      <c r="M21" s="128"/>
      <c r="N21" s="6">
        <f t="shared" si="0"/>
        <v>0</v>
      </c>
      <c r="O21" s="130">
        <f t="shared" si="1"/>
        <v>0</v>
      </c>
    </row>
    <row r="22" spans="1:15" ht="12.75">
      <c r="A22" s="155" t="s">
        <v>314</v>
      </c>
      <c r="B22" s="155" t="s">
        <v>28</v>
      </c>
      <c r="C22" s="156" t="s">
        <v>23</v>
      </c>
      <c r="D22" s="156" t="s">
        <v>13</v>
      </c>
      <c r="E22" s="157">
        <v>25</v>
      </c>
      <c r="F22" s="158">
        <v>0</v>
      </c>
      <c r="G22" s="159">
        <f>F22*E22</f>
        <v>0</v>
      </c>
      <c r="H22" s="158">
        <v>2.1</v>
      </c>
      <c r="I22" s="160">
        <f t="shared" si="2"/>
        <v>52.5</v>
      </c>
      <c r="J22" s="161">
        <f>G22+I22</f>
        <v>52.5</v>
      </c>
      <c r="L22" s="117">
        <v>1.81</v>
      </c>
      <c r="M22" s="58">
        <v>52.75</v>
      </c>
      <c r="N22" s="6">
        <f t="shared" si="0"/>
        <v>52.5</v>
      </c>
      <c r="O22" s="130">
        <f t="shared" si="1"/>
        <v>0.25</v>
      </c>
    </row>
    <row r="23" spans="1:15" ht="12.75">
      <c r="A23" s="155"/>
      <c r="B23" s="166" t="s">
        <v>466</v>
      </c>
      <c r="C23" s="156"/>
      <c r="D23" s="156"/>
      <c r="E23" s="157"/>
      <c r="F23" s="167"/>
      <c r="G23" s="159"/>
      <c r="H23" s="158">
        <v>0</v>
      </c>
      <c r="I23" s="160"/>
      <c r="J23" s="168">
        <f>SUM(J18:J22)</f>
        <v>2438.41</v>
      </c>
      <c r="M23" s="128">
        <v>2445.08</v>
      </c>
      <c r="N23" s="12">
        <f t="shared" si="0"/>
        <v>2438.41</v>
      </c>
      <c r="O23" s="131">
        <f t="shared" si="1"/>
        <v>6.670000000000073</v>
      </c>
    </row>
    <row r="24" spans="1:15" s="8" customFormat="1" ht="12.75">
      <c r="A24" s="144" t="s">
        <v>29</v>
      </c>
      <c r="B24" s="144" t="s">
        <v>30</v>
      </c>
      <c r="C24" s="181"/>
      <c r="D24" s="181"/>
      <c r="E24" s="182"/>
      <c r="F24" s="183"/>
      <c r="G24" s="184"/>
      <c r="H24" s="170"/>
      <c r="I24" s="185"/>
      <c r="J24" s="186"/>
      <c r="K24" s="24"/>
      <c r="L24" s="118"/>
      <c r="M24" s="128"/>
      <c r="N24" s="6">
        <f t="shared" si="0"/>
        <v>0</v>
      </c>
      <c r="O24" s="130">
        <f t="shared" si="1"/>
        <v>0</v>
      </c>
    </row>
    <row r="25" spans="1:15" s="8" customFormat="1" ht="12.75">
      <c r="A25" s="165" t="s">
        <v>31</v>
      </c>
      <c r="B25" s="165" t="s">
        <v>32</v>
      </c>
      <c r="C25" s="175"/>
      <c r="D25" s="175"/>
      <c r="E25" s="176"/>
      <c r="F25" s="177"/>
      <c r="G25" s="178"/>
      <c r="H25" s="158">
        <v>0</v>
      </c>
      <c r="I25" s="179"/>
      <c r="J25" s="180"/>
      <c r="K25" s="24"/>
      <c r="L25" s="118"/>
      <c r="M25" s="128"/>
      <c r="N25" s="6">
        <f t="shared" si="0"/>
        <v>0</v>
      </c>
      <c r="O25" s="130">
        <f t="shared" si="1"/>
        <v>0</v>
      </c>
    </row>
    <row r="26" spans="1:15" ht="12.75">
      <c r="A26" s="155" t="s">
        <v>315</v>
      </c>
      <c r="B26" s="155" t="s">
        <v>33</v>
      </c>
      <c r="C26" s="156" t="s">
        <v>23</v>
      </c>
      <c r="D26" s="156" t="s">
        <v>34</v>
      </c>
      <c r="E26" s="157">
        <v>10.85</v>
      </c>
      <c r="F26" s="158">
        <v>0</v>
      </c>
      <c r="G26" s="159">
        <f aca="true" t="shared" si="3" ref="G26:G51">F26*E26</f>
        <v>0</v>
      </c>
      <c r="H26" s="158">
        <v>18.43</v>
      </c>
      <c r="I26" s="160">
        <f t="shared" si="2"/>
        <v>199.9655</v>
      </c>
      <c r="J26" s="161">
        <f aca="true" t="shared" si="4" ref="J26:J51">G26+I26</f>
        <v>199.9655</v>
      </c>
      <c r="L26" s="117">
        <v>15.89</v>
      </c>
      <c r="M26" s="58">
        <v>200.1825</v>
      </c>
      <c r="N26" s="6">
        <f t="shared" si="0"/>
        <v>199.9655</v>
      </c>
      <c r="O26" s="130">
        <f t="shared" si="1"/>
        <v>0.21700000000001296</v>
      </c>
    </row>
    <row r="27" spans="1:15" ht="12.75">
      <c r="A27" s="155" t="s">
        <v>316</v>
      </c>
      <c r="B27" s="155" t="s">
        <v>35</v>
      </c>
      <c r="C27" s="156" t="s">
        <v>23</v>
      </c>
      <c r="D27" s="156" t="s">
        <v>13</v>
      </c>
      <c r="E27" s="157">
        <v>21.71</v>
      </c>
      <c r="F27" s="158">
        <v>0</v>
      </c>
      <c r="G27" s="159">
        <f t="shared" si="3"/>
        <v>0</v>
      </c>
      <c r="H27" s="158">
        <v>8.58</v>
      </c>
      <c r="I27" s="160">
        <f t="shared" si="2"/>
        <v>186.2718</v>
      </c>
      <c r="J27" s="161">
        <f t="shared" si="4"/>
        <v>186.2718</v>
      </c>
      <c r="L27" s="117">
        <v>7.4</v>
      </c>
      <c r="M27" s="58">
        <v>186.9231</v>
      </c>
      <c r="N27" s="6">
        <f t="shared" si="0"/>
        <v>186.2718</v>
      </c>
      <c r="O27" s="130">
        <f t="shared" si="1"/>
        <v>0.651299999999992</v>
      </c>
    </row>
    <row r="28" spans="1:15" ht="12.75">
      <c r="A28" s="155" t="s">
        <v>317</v>
      </c>
      <c r="B28" s="155" t="s">
        <v>36</v>
      </c>
      <c r="C28" s="156" t="s">
        <v>23</v>
      </c>
      <c r="D28" s="156" t="s">
        <v>37</v>
      </c>
      <c r="E28" s="157">
        <v>29.86</v>
      </c>
      <c r="F28" s="158">
        <v>0</v>
      </c>
      <c r="G28" s="159">
        <f t="shared" si="3"/>
        <v>0</v>
      </c>
      <c r="H28" s="158">
        <v>1.97</v>
      </c>
      <c r="I28" s="160">
        <f t="shared" si="2"/>
        <v>58.8242</v>
      </c>
      <c r="J28" s="161">
        <f t="shared" si="4"/>
        <v>58.8242</v>
      </c>
      <c r="L28" s="117">
        <v>1.7</v>
      </c>
      <c r="M28" s="58">
        <v>63.004599999999996</v>
      </c>
      <c r="N28" s="6">
        <f t="shared" si="0"/>
        <v>58.8242</v>
      </c>
      <c r="O28" s="130">
        <f t="shared" si="1"/>
        <v>4.180399999999999</v>
      </c>
    </row>
    <row r="29" spans="1:15" ht="12.75">
      <c r="A29" s="155" t="s">
        <v>318</v>
      </c>
      <c r="B29" s="155" t="s">
        <v>38</v>
      </c>
      <c r="C29" s="156" t="s">
        <v>23</v>
      </c>
      <c r="D29" s="156" t="s">
        <v>13</v>
      </c>
      <c r="E29" s="157">
        <v>50.54</v>
      </c>
      <c r="F29" s="158">
        <v>0</v>
      </c>
      <c r="G29" s="159">
        <f t="shared" si="3"/>
        <v>0</v>
      </c>
      <c r="H29" s="158">
        <v>3.02</v>
      </c>
      <c r="I29" s="160">
        <f t="shared" si="2"/>
        <v>152.6308</v>
      </c>
      <c r="J29" s="161">
        <f t="shared" si="4"/>
        <v>152.6308</v>
      </c>
      <c r="L29" s="117">
        <v>2.6</v>
      </c>
      <c r="M29" s="58">
        <v>155.6632</v>
      </c>
      <c r="N29" s="6">
        <f t="shared" si="0"/>
        <v>152.6308</v>
      </c>
      <c r="O29" s="130">
        <f t="shared" si="1"/>
        <v>3.0323999999999955</v>
      </c>
    </row>
    <row r="30" spans="1:15" ht="12.75">
      <c r="A30" s="155" t="s">
        <v>319</v>
      </c>
      <c r="B30" s="155" t="s">
        <v>39</v>
      </c>
      <c r="C30" s="156" t="s">
        <v>23</v>
      </c>
      <c r="D30" s="156" t="s">
        <v>13</v>
      </c>
      <c r="E30" s="157">
        <v>527.94</v>
      </c>
      <c r="F30" s="158">
        <v>0</v>
      </c>
      <c r="G30" s="159">
        <f t="shared" si="3"/>
        <v>0</v>
      </c>
      <c r="H30" s="158">
        <v>2.1</v>
      </c>
      <c r="I30" s="160">
        <f t="shared" si="2"/>
        <v>1108.6740000000002</v>
      </c>
      <c r="J30" s="161">
        <f t="shared" si="4"/>
        <v>1108.6740000000002</v>
      </c>
      <c r="L30" s="117">
        <v>1.81</v>
      </c>
      <c r="M30" s="58">
        <v>1113.9534</v>
      </c>
      <c r="N30" s="6">
        <f t="shared" si="0"/>
        <v>1108.6740000000002</v>
      </c>
      <c r="O30" s="130">
        <f t="shared" si="1"/>
        <v>5.279399999999896</v>
      </c>
    </row>
    <row r="31" spans="1:15" ht="12.75">
      <c r="A31" s="155" t="s">
        <v>320</v>
      </c>
      <c r="B31" s="155" t="s">
        <v>40</v>
      </c>
      <c r="C31" s="156" t="s">
        <v>23</v>
      </c>
      <c r="D31" s="156" t="s">
        <v>13</v>
      </c>
      <c r="E31" s="157">
        <v>8.55</v>
      </c>
      <c r="F31" s="158">
        <v>0</v>
      </c>
      <c r="G31" s="159">
        <f t="shared" si="3"/>
        <v>0</v>
      </c>
      <c r="H31" s="158">
        <v>3.13</v>
      </c>
      <c r="I31" s="160">
        <f t="shared" si="2"/>
        <v>26.7615</v>
      </c>
      <c r="J31" s="161">
        <f t="shared" si="4"/>
        <v>26.7615</v>
      </c>
      <c r="L31" s="117">
        <v>2.7</v>
      </c>
      <c r="M31" s="58">
        <v>27.958500000000004</v>
      </c>
      <c r="N31" s="6">
        <f t="shared" si="0"/>
        <v>26.7615</v>
      </c>
      <c r="O31" s="130">
        <f t="shared" si="1"/>
        <v>1.1970000000000027</v>
      </c>
    </row>
    <row r="32" spans="1:15" ht="12.75">
      <c r="A32" s="155" t="s">
        <v>321</v>
      </c>
      <c r="B32" s="155" t="s">
        <v>41</v>
      </c>
      <c r="C32" s="156" t="s">
        <v>23</v>
      </c>
      <c r="D32" s="156" t="s">
        <v>13</v>
      </c>
      <c r="E32" s="157">
        <v>3.26</v>
      </c>
      <c r="F32" s="158">
        <v>0</v>
      </c>
      <c r="G32" s="159">
        <f t="shared" si="3"/>
        <v>0</v>
      </c>
      <c r="H32" s="158">
        <v>4.18</v>
      </c>
      <c r="I32" s="160">
        <f t="shared" si="2"/>
        <v>13.626799999999998</v>
      </c>
      <c r="J32" s="161">
        <f t="shared" si="4"/>
        <v>13.626799999999998</v>
      </c>
      <c r="L32" s="117">
        <v>3.6</v>
      </c>
      <c r="M32" s="58">
        <v>13.855</v>
      </c>
      <c r="N32" s="6">
        <f t="shared" si="0"/>
        <v>13.626799999999998</v>
      </c>
      <c r="O32" s="130">
        <f t="shared" si="1"/>
        <v>0.22820000000000285</v>
      </c>
    </row>
    <row r="33" spans="1:15" ht="12.75">
      <c r="A33" s="155" t="s">
        <v>322</v>
      </c>
      <c r="B33" s="155" t="s">
        <v>42</v>
      </c>
      <c r="C33" s="156" t="s">
        <v>23</v>
      </c>
      <c r="D33" s="156" t="s">
        <v>13</v>
      </c>
      <c r="E33" s="157">
        <v>209.11</v>
      </c>
      <c r="F33" s="158">
        <v>0</v>
      </c>
      <c r="G33" s="159">
        <f t="shared" si="3"/>
        <v>0</v>
      </c>
      <c r="H33" s="158">
        <v>2.13</v>
      </c>
      <c r="I33" s="160">
        <f t="shared" si="2"/>
        <v>445.40430000000003</v>
      </c>
      <c r="J33" s="161">
        <f t="shared" si="4"/>
        <v>445.40430000000003</v>
      </c>
      <c r="L33" s="117">
        <v>1.84</v>
      </c>
      <c r="M33" s="58">
        <v>449.5865</v>
      </c>
      <c r="N33" s="6">
        <f t="shared" si="0"/>
        <v>445.40430000000003</v>
      </c>
      <c r="O33" s="130">
        <f t="shared" si="1"/>
        <v>4.182199999999966</v>
      </c>
    </row>
    <row r="34" spans="1:15" ht="25.5">
      <c r="A34" s="155" t="s">
        <v>323</v>
      </c>
      <c r="B34" s="155" t="s">
        <v>43</v>
      </c>
      <c r="C34" s="156" t="s">
        <v>23</v>
      </c>
      <c r="D34" s="156" t="s">
        <v>13</v>
      </c>
      <c r="E34" s="157">
        <v>16.8</v>
      </c>
      <c r="F34" s="158">
        <v>0</v>
      </c>
      <c r="G34" s="159">
        <f t="shared" si="3"/>
        <v>0</v>
      </c>
      <c r="H34" s="158">
        <v>2.09</v>
      </c>
      <c r="I34" s="160">
        <f t="shared" si="2"/>
        <v>35.112</v>
      </c>
      <c r="J34" s="161">
        <f t="shared" si="4"/>
        <v>35.112</v>
      </c>
      <c r="L34" s="117">
        <v>1.8</v>
      </c>
      <c r="M34" s="58">
        <v>35.448</v>
      </c>
      <c r="N34" s="6">
        <f t="shared" si="0"/>
        <v>35.112</v>
      </c>
      <c r="O34" s="130">
        <f t="shared" si="1"/>
        <v>0.3359999999999985</v>
      </c>
    </row>
    <row r="35" spans="1:15" ht="12.75">
      <c r="A35" s="155" t="s">
        <v>324</v>
      </c>
      <c r="B35" s="155" t="s">
        <v>44</v>
      </c>
      <c r="C35" s="156" t="s">
        <v>23</v>
      </c>
      <c r="D35" s="156" t="s">
        <v>13</v>
      </c>
      <c r="E35" s="157">
        <v>277.42</v>
      </c>
      <c r="F35" s="158">
        <v>0</v>
      </c>
      <c r="G35" s="159">
        <f t="shared" si="3"/>
        <v>0</v>
      </c>
      <c r="H35" s="158">
        <v>2.09</v>
      </c>
      <c r="I35" s="160">
        <f t="shared" si="2"/>
        <v>579.8078</v>
      </c>
      <c r="J35" s="161">
        <f t="shared" si="4"/>
        <v>579.8078</v>
      </c>
      <c r="L35" s="117">
        <v>1.8</v>
      </c>
      <c r="M35" s="58">
        <v>582.5820000000001</v>
      </c>
      <c r="N35" s="6">
        <f t="shared" si="0"/>
        <v>579.8078</v>
      </c>
      <c r="O35" s="130">
        <f t="shared" si="1"/>
        <v>2.7742000000000644</v>
      </c>
    </row>
    <row r="36" spans="1:15" ht="12.75">
      <c r="A36" s="155" t="s">
        <v>325</v>
      </c>
      <c r="B36" s="155" t="s">
        <v>45</v>
      </c>
      <c r="C36" s="156" t="s">
        <v>23</v>
      </c>
      <c r="D36" s="156" t="s">
        <v>13</v>
      </c>
      <c r="E36" s="157">
        <v>12.42</v>
      </c>
      <c r="F36" s="158">
        <v>0</v>
      </c>
      <c r="G36" s="159">
        <f t="shared" si="3"/>
        <v>0</v>
      </c>
      <c r="H36" s="158">
        <v>5.8</v>
      </c>
      <c r="I36" s="160">
        <f t="shared" si="2"/>
        <v>72.036</v>
      </c>
      <c r="J36" s="161">
        <f t="shared" si="4"/>
        <v>72.036</v>
      </c>
      <c r="L36" s="117">
        <v>5</v>
      </c>
      <c r="M36" s="58">
        <v>81.972</v>
      </c>
      <c r="N36" s="6">
        <f t="shared" si="0"/>
        <v>72.036</v>
      </c>
      <c r="O36" s="130">
        <f t="shared" si="1"/>
        <v>9.935999999999993</v>
      </c>
    </row>
    <row r="37" spans="1:15" ht="12.75">
      <c r="A37" s="155" t="s">
        <v>326</v>
      </c>
      <c r="B37" s="155" t="s">
        <v>46</v>
      </c>
      <c r="C37" s="156" t="s">
        <v>23</v>
      </c>
      <c r="D37" s="156" t="s">
        <v>13</v>
      </c>
      <c r="E37" s="157">
        <v>113.65</v>
      </c>
      <c r="F37" s="158">
        <v>0</v>
      </c>
      <c r="G37" s="159">
        <f t="shared" si="3"/>
        <v>0</v>
      </c>
      <c r="H37" s="158">
        <v>10.46</v>
      </c>
      <c r="I37" s="160">
        <f t="shared" si="2"/>
        <v>1188.7790000000002</v>
      </c>
      <c r="J37" s="161">
        <f t="shared" si="4"/>
        <v>1188.7790000000002</v>
      </c>
      <c r="L37" s="117">
        <v>9.02</v>
      </c>
      <c r="M37" s="58">
        <v>1189.9155</v>
      </c>
      <c r="N37" s="6">
        <f t="shared" si="0"/>
        <v>1188.7790000000002</v>
      </c>
      <c r="O37" s="130">
        <f t="shared" si="1"/>
        <v>1.1364999999998417</v>
      </c>
    </row>
    <row r="38" spans="1:15" ht="12.75">
      <c r="A38" s="155" t="s">
        <v>327</v>
      </c>
      <c r="B38" s="155" t="s">
        <v>47</v>
      </c>
      <c r="C38" s="156" t="s">
        <v>23</v>
      </c>
      <c r="D38" s="156" t="s">
        <v>13</v>
      </c>
      <c r="E38" s="157">
        <v>59.04</v>
      </c>
      <c r="F38" s="158">
        <v>0</v>
      </c>
      <c r="G38" s="159">
        <f t="shared" si="3"/>
        <v>0</v>
      </c>
      <c r="H38" s="158">
        <v>7.42</v>
      </c>
      <c r="I38" s="160">
        <f t="shared" si="2"/>
        <v>438.0768</v>
      </c>
      <c r="J38" s="161">
        <f t="shared" si="4"/>
        <v>438.0768</v>
      </c>
      <c r="L38" s="117">
        <v>6.4</v>
      </c>
      <c r="M38" s="58">
        <v>443.3904</v>
      </c>
      <c r="N38" s="6">
        <f t="shared" si="0"/>
        <v>438.0768</v>
      </c>
      <c r="O38" s="130">
        <f t="shared" si="1"/>
        <v>5.313600000000008</v>
      </c>
    </row>
    <row r="39" spans="1:15" ht="12.75">
      <c r="A39" s="155" t="s">
        <v>328</v>
      </c>
      <c r="B39" s="155" t="s">
        <v>48</v>
      </c>
      <c r="C39" s="156" t="s">
        <v>23</v>
      </c>
      <c r="D39" s="156" t="s">
        <v>17</v>
      </c>
      <c r="E39" s="157">
        <v>13</v>
      </c>
      <c r="F39" s="158">
        <v>0</v>
      </c>
      <c r="G39" s="159">
        <f t="shared" si="3"/>
        <v>0</v>
      </c>
      <c r="H39" s="158">
        <v>6.97</v>
      </c>
      <c r="I39" s="160">
        <f t="shared" si="2"/>
        <v>90.61</v>
      </c>
      <c r="J39" s="161">
        <f t="shared" si="4"/>
        <v>90.61</v>
      </c>
      <c r="L39" s="117">
        <v>6.01</v>
      </c>
      <c r="M39" s="58">
        <v>90.74</v>
      </c>
      <c r="N39" s="6">
        <f t="shared" si="0"/>
        <v>90.61</v>
      </c>
      <c r="O39" s="130">
        <f t="shared" si="1"/>
        <v>0.12999999999999545</v>
      </c>
    </row>
    <row r="40" spans="1:15" ht="12.75">
      <c r="A40" s="155" t="s">
        <v>329</v>
      </c>
      <c r="B40" s="155" t="s">
        <v>49</v>
      </c>
      <c r="C40" s="156" t="s">
        <v>23</v>
      </c>
      <c r="D40" s="156" t="s">
        <v>37</v>
      </c>
      <c r="E40" s="157">
        <v>144.55</v>
      </c>
      <c r="F40" s="158">
        <v>0</v>
      </c>
      <c r="G40" s="159">
        <f t="shared" si="3"/>
        <v>0</v>
      </c>
      <c r="H40" s="158">
        <v>1.03</v>
      </c>
      <c r="I40" s="160">
        <f t="shared" si="2"/>
        <v>148.8865</v>
      </c>
      <c r="J40" s="161">
        <f t="shared" si="4"/>
        <v>148.8865</v>
      </c>
      <c r="L40" s="117">
        <v>0.89</v>
      </c>
      <c r="M40" s="58">
        <v>150.33200000000002</v>
      </c>
      <c r="N40" s="6">
        <f t="shared" si="0"/>
        <v>148.8865</v>
      </c>
      <c r="O40" s="130">
        <f t="shared" si="1"/>
        <v>1.4455000000000098</v>
      </c>
    </row>
    <row r="41" spans="1:15" ht="12.75">
      <c r="A41" s="155" t="s">
        <v>330</v>
      </c>
      <c r="B41" s="155" t="s">
        <v>50</v>
      </c>
      <c r="C41" s="156" t="s">
        <v>23</v>
      </c>
      <c r="D41" s="156" t="s">
        <v>13</v>
      </c>
      <c r="E41" s="157">
        <v>27.72</v>
      </c>
      <c r="F41" s="158">
        <v>0</v>
      </c>
      <c r="G41" s="159">
        <f t="shared" si="3"/>
        <v>0</v>
      </c>
      <c r="H41" s="158">
        <v>3.84</v>
      </c>
      <c r="I41" s="160">
        <f t="shared" si="2"/>
        <v>106.44479999999999</v>
      </c>
      <c r="J41" s="161">
        <f t="shared" si="4"/>
        <v>106.44479999999999</v>
      </c>
      <c r="L41" s="117">
        <v>3.31</v>
      </c>
      <c r="M41" s="58">
        <v>106.722</v>
      </c>
      <c r="N41" s="6">
        <f t="shared" si="0"/>
        <v>106.44479999999999</v>
      </c>
      <c r="O41" s="130">
        <f t="shared" si="1"/>
        <v>0.27720000000000766</v>
      </c>
    </row>
    <row r="42" spans="1:15" ht="12.75">
      <c r="A42" s="155" t="s">
        <v>331</v>
      </c>
      <c r="B42" s="155" t="s">
        <v>51</v>
      </c>
      <c r="C42" s="156" t="s">
        <v>52</v>
      </c>
      <c r="D42" s="156" t="s">
        <v>13</v>
      </c>
      <c r="E42" s="157">
        <v>77.44</v>
      </c>
      <c r="F42" s="158">
        <v>2.4</v>
      </c>
      <c r="G42" s="159">
        <f t="shared" si="3"/>
        <v>185.856</v>
      </c>
      <c r="H42" s="158">
        <v>0</v>
      </c>
      <c r="I42" s="160">
        <f t="shared" si="2"/>
        <v>0</v>
      </c>
      <c r="J42" s="161">
        <f t="shared" si="4"/>
        <v>185.856</v>
      </c>
      <c r="K42" s="5">
        <v>2.07</v>
      </c>
      <c r="M42" s="58">
        <v>186.6304</v>
      </c>
      <c r="N42" s="6">
        <f t="shared" si="0"/>
        <v>185.856</v>
      </c>
      <c r="O42" s="130">
        <f t="shared" si="1"/>
        <v>0.7744000000000142</v>
      </c>
    </row>
    <row r="43" spans="1:15" ht="12.75">
      <c r="A43" s="155" t="s">
        <v>332</v>
      </c>
      <c r="B43" s="155" t="s">
        <v>53</v>
      </c>
      <c r="C43" s="156" t="s">
        <v>52</v>
      </c>
      <c r="D43" s="156" t="s">
        <v>13</v>
      </c>
      <c r="E43" s="157">
        <v>0.36</v>
      </c>
      <c r="F43" s="158">
        <v>6.55</v>
      </c>
      <c r="G43" s="159">
        <f t="shared" si="3"/>
        <v>2.3579999999999997</v>
      </c>
      <c r="H43" s="158">
        <v>0</v>
      </c>
      <c r="I43" s="160">
        <f t="shared" si="2"/>
        <v>0</v>
      </c>
      <c r="J43" s="161">
        <f t="shared" si="4"/>
        <v>2.3579999999999997</v>
      </c>
      <c r="K43" s="5">
        <v>5.65</v>
      </c>
      <c r="M43" s="58">
        <v>8.2728</v>
      </c>
      <c r="N43" s="6">
        <f t="shared" si="0"/>
        <v>2.3579999999999997</v>
      </c>
      <c r="O43" s="130">
        <f t="shared" si="1"/>
        <v>5.9148000000000005</v>
      </c>
    </row>
    <row r="44" spans="1:15" ht="12.75">
      <c r="A44" s="155" t="s">
        <v>333</v>
      </c>
      <c r="B44" s="155" t="s">
        <v>54</v>
      </c>
      <c r="C44" s="156" t="s">
        <v>52</v>
      </c>
      <c r="D44" s="156" t="s">
        <v>13</v>
      </c>
      <c r="E44" s="157">
        <v>358.13</v>
      </c>
      <c r="F44" s="158">
        <v>9.76</v>
      </c>
      <c r="G44" s="159">
        <f t="shared" si="3"/>
        <v>3495.3487999999998</v>
      </c>
      <c r="H44" s="158">
        <v>0</v>
      </c>
      <c r="I44" s="160">
        <f t="shared" si="2"/>
        <v>0</v>
      </c>
      <c r="J44" s="161">
        <f t="shared" si="4"/>
        <v>3495.3487999999998</v>
      </c>
      <c r="K44" s="5">
        <v>8.41</v>
      </c>
      <c r="M44" s="58">
        <v>3498.9300999999996</v>
      </c>
      <c r="N44" s="6">
        <f t="shared" si="0"/>
        <v>3495.3487999999998</v>
      </c>
      <c r="O44" s="130">
        <f t="shared" si="1"/>
        <v>3.5812999999998283</v>
      </c>
    </row>
    <row r="45" spans="1:15" ht="12.75">
      <c r="A45" s="155" t="s">
        <v>334</v>
      </c>
      <c r="B45" s="155" t="s">
        <v>55</v>
      </c>
      <c r="C45" s="156" t="s">
        <v>52</v>
      </c>
      <c r="D45" s="156" t="s">
        <v>13</v>
      </c>
      <c r="E45" s="157">
        <v>307.12</v>
      </c>
      <c r="F45" s="158">
        <v>7.49</v>
      </c>
      <c r="G45" s="159">
        <f t="shared" si="3"/>
        <v>2300.3288000000002</v>
      </c>
      <c r="H45" s="158">
        <v>0</v>
      </c>
      <c r="I45" s="160">
        <f t="shared" si="2"/>
        <v>0</v>
      </c>
      <c r="J45" s="161">
        <f t="shared" si="4"/>
        <v>2300.3288000000002</v>
      </c>
      <c r="K45" s="5">
        <v>6.46</v>
      </c>
      <c r="M45" s="58">
        <v>2306.4712</v>
      </c>
      <c r="N45" s="6">
        <f t="shared" si="0"/>
        <v>2300.3288000000002</v>
      </c>
      <c r="O45" s="130">
        <f t="shared" si="1"/>
        <v>6.142399999999725</v>
      </c>
    </row>
    <row r="46" spans="1:15" ht="12.75">
      <c r="A46" s="155" t="s">
        <v>335</v>
      </c>
      <c r="B46" s="155" t="s">
        <v>56</v>
      </c>
      <c r="C46" s="156" t="s">
        <v>52</v>
      </c>
      <c r="D46" s="156" t="s">
        <v>13</v>
      </c>
      <c r="E46" s="157">
        <v>26.31</v>
      </c>
      <c r="F46" s="158">
        <v>1.28</v>
      </c>
      <c r="G46" s="159">
        <f t="shared" si="3"/>
        <v>33.6768</v>
      </c>
      <c r="H46" s="158">
        <v>0</v>
      </c>
      <c r="I46" s="160">
        <f t="shared" si="2"/>
        <v>0</v>
      </c>
      <c r="J46" s="161">
        <f t="shared" si="4"/>
        <v>33.6768</v>
      </c>
      <c r="K46" s="5">
        <v>1.1</v>
      </c>
      <c r="M46" s="58">
        <v>36.570899999999995</v>
      </c>
      <c r="N46" s="6">
        <f t="shared" si="0"/>
        <v>33.6768</v>
      </c>
      <c r="O46" s="130">
        <f t="shared" si="1"/>
        <v>2.8940999999999946</v>
      </c>
    </row>
    <row r="47" spans="1:15" ht="12.75">
      <c r="A47" s="155" t="s">
        <v>336</v>
      </c>
      <c r="B47" s="155" t="s">
        <v>57</v>
      </c>
      <c r="C47" s="156" t="s">
        <v>52</v>
      </c>
      <c r="D47" s="156" t="s">
        <v>37</v>
      </c>
      <c r="E47" s="157">
        <v>2.46</v>
      </c>
      <c r="F47" s="158">
        <v>1.28</v>
      </c>
      <c r="G47" s="159">
        <f t="shared" si="3"/>
        <v>3.1488</v>
      </c>
      <c r="H47" s="158">
        <v>0</v>
      </c>
      <c r="I47" s="160">
        <f t="shared" si="2"/>
        <v>0</v>
      </c>
      <c r="J47" s="161">
        <f t="shared" si="4"/>
        <v>3.1488</v>
      </c>
      <c r="K47" s="5">
        <v>1.1</v>
      </c>
      <c r="M47" s="58">
        <v>9.889199999999999</v>
      </c>
      <c r="N47" s="6">
        <f t="shared" si="0"/>
        <v>3.1488</v>
      </c>
      <c r="O47" s="130">
        <f t="shared" si="1"/>
        <v>6.740399999999999</v>
      </c>
    </row>
    <row r="48" spans="1:15" ht="12.75">
      <c r="A48" s="155" t="s">
        <v>337</v>
      </c>
      <c r="B48" s="155" t="s">
        <v>58</v>
      </c>
      <c r="C48" s="156" t="s">
        <v>52</v>
      </c>
      <c r="D48" s="156" t="s">
        <v>13</v>
      </c>
      <c r="E48" s="157">
        <v>17.1</v>
      </c>
      <c r="F48" s="158">
        <v>3.48</v>
      </c>
      <c r="G48" s="159">
        <f t="shared" si="3"/>
        <v>59.508</v>
      </c>
      <c r="H48" s="158">
        <v>0</v>
      </c>
      <c r="I48" s="160">
        <f t="shared" si="2"/>
        <v>0</v>
      </c>
      <c r="J48" s="161">
        <f t="shared" si="4"/>
        <v>59.508</v>
      </c>
      <c r="K48" s="5">
        <v>3</v>
      </c>
      <c r="M48" s="58">
        <v>59.67900000000001</v>
      </c>
      <c r="N48" s="6">
        <f t="shared" si="0"/>
        <v>59.508</v>
      </c>
      <c r="O48" s="130">
        <f t="shared" si="1"/>
        <v>0.17100000000000648</v>
      </c>
    </row>
    <row r="49" spans="1:15" ht="12.75">
      <c r="A49" s="155" t="s">
        <v>338</v>
      </c>
      <c r="B49" s="155" t="s">
        <v>59</v>
      </c>
      <c r="C49" s="156" t="s">
        <v>52</v>
      </c>
      <c r="D49" s="156" t="s">
        <v>17</v>
      </c>
      <c r="E49" s="157">
        <v>47</v>
      </c>
      <c r="F49" s="158">
        <v>2.23</v>
      </c>
      <c r="G49" s="159">
        <f t="shared" si="3"/>
        <v>104.81</v>
      </c>
      <c r="H49" s="158">
        <v>0</v>
      </c>
      <c r="I49" s="160">
        <f t="shared" si="2"/>
        <v>0</v>
      </c>
      <c r="J49" s="161">
        <f t="shared" si="4"/>
        <v>104.81</v>
      </c>
      <c r="K49" s="5">
        <v>1.92</v>
      </c>
      <c r="M49" s="58">
        <v>107.16</v>
      </c>
      <c r="N49" s="6">
        <f t="shared" si="0"/>
        <v>104.81</v>
      </c>
      <c r="O49" s="130">
        <f t="shared" si="1"/>
        <v>2.3499999999999943</v>
      </c>
    </row>
    <row r="50" spans="1:15" ht="12.75">
      <c r="A50" s="155" t="s">
        <v>339</v>
      </c>
      <c r="B50" s="155" t="s">
        <v>60</v>
      </c>
      <c r="C50" s="156" t="s">
        <v>52</v>
      </c>
      <c r="D50" s="156" t="s">
        <v>37</v>
      </c>
      <c r="E50" s="157">
        <v>76.86</v>
      </c>
      <c r="F50" s="158">
        <v>0.99</v>
      </c>
      <c r="G50" s="159">
        <f t="shared" si="3"/>
        <v>76.0914</v>
      </c>
      <c r="H50" s="158">
        <v>0</v>
      </c>
      <c r="I50" s="160">
        <f t="shared" si="2"/>
        <v>0</v>
      </c>
      <c r="J50" s="161">
        <f t="shared" si="4"/>
        <v>76.0914</v>
      </c>
      <c r="K50" s="5">
        <v>0.85</v>
      </c>
      <c r="M50" s="58">
        <v>79.9344</v>
      </c>
      <c r="N50" s="6">
        <f t="shared" si="0"/>
        <v>76.0914</v>
      </c>
      <c r="O50" s="130">
        <f t="shared" si="1"/>
        <v>3.8430000000000035</v>
      </c>
    </row>
    <row r="51" spans="1:15" ht="12.75">
      <c r="A51" s="155" t="s">
        <v>340</v>
      </c>
      <c r="B51" s="155" t="s">
        <v>61</v>
      </c>
      <c r="C51" s="156" t="s">
        <v>52</v>
      </c>
      <c r="D51" s="156" t="s">
        <v>13</v>
      </c>
      <c r="E51" s="157">
        <v>3.49</v>
      </c>
      <c r="F51" s="158">
        <v>2.09</v>
      </c>
      <c r="G51" s="159">
        <f t="shared" si="3"/>
        <v>7.2941</v>
      </c>
      <c r="H51" s="158">
        <v>0</v>
      </c>
      <c r="I51" s="160">
        <f t="shared" si="2"/>
        <v>0</v>
      </c>
      <c r="J51" s="161">
        <f t="shared" si="4"/>
        <v>7.2941</v>
      </c>
      <c r="K51" s="5">
        <v>1.8</v>
      </c>
      <c r="M51" s="58">
        <v>7.3639</v>
      </c>
      <c r="N51" s="6">
        <f t="shared" si="0"/>
        <v>7.2941</v>
      </c>
      <c r="O51" s="130">
        <f t="shared" si="1"/>
        <v>0.06979999999999986</v>
      </c>
    </row>
    <row r="52" spans="1:15" s="8" customFormat="1" ht="12.75">
      <c r="A52" s="165" t="s">
        <v>62</v>
      </c>
      <c r="B52" s="165" t="s">
        <v>63</v>
      </c>
      <c r="C52" s="175"/>
      <c r="D52" s="175"/>
      <c r="E52" s="176"/>
      <c r="F52" s="177"/>
      <c r="G52" s="178"/>
      <c r="H52" s="158">
        <v>0</v>
      </c>
      <c r="I52" s="179"/>
      <c r="J52" s="180"/>
      <c r="K52" s="24"/>
      <c r="L52" s="118"/>
      <c r="M52" s="128"/>
      <c r="N52" s="6">
        <f t="shared" si="0"/>
        <v>0</v>
      </c>
      <c r="O52" s="130">
        <f t="shared" si="1"/>
        <v>0</v>
      </c>
    </row>
    <row r="53" spans="1:15" ht="12.75">
      <c r="A53" s="155" t="s">
        <v>341</v>
      </c>
      <c r="B53" s="155" t="s">
        <v>64</v>
      </c>
      <c r="C53" s="156" t="s">
        <v>23</v>
      </c>
      <c r="D53" s="156" t="s">
        <v>34</v>
      </c>
      <c r="E53" s="157">
        <v>160</v>
      </c>
      <c r="F53" s="158">
        <v>17.7</v>
      </c>
      <c r="G53" s="159">
        <f>F53*E53</f>
        <v>2832</v>
      </c>
      <c r="H53" s="158">
        <v>9.28</v>
      </c>
      <c r="I53" s="160">
        <f t="shared" si="2"/>
        <v>1484.8</v>
      </c>
      <c r="J53" s="161">
        <f>G53+I53</f>
        <v>4316.8</v>
      </c>
      <c r="K53" s="5">
        <v>15.26</v>
      </c>
      <c r="L53" s="117">
        <v>8</v>
      </c>
      <c r="M53" s="58">
        <v>4318.4</v>
      </c>
      <c r="N53" s="6">
        <f t="shared" si="0"/>
        <v>4316.8</v>
      </c>
      <c r="O53" s="130">
        <f t="shared" si="1"/>
        <v>1.5999999999994543</v>
      </c>
    </row>
    <row r="54" spans="1:15" ht="12.75">
      <c r="A54" s="155"/>
      <c r="B54" s="166" t="s">
        <v>466</v>
      </c>
      <c r="C54" s="156"/>
      <c r="D54" s="156"/>
      <c r="E54" s="157"/>
      <c r="F54" s="167"/>
      <c r="G54" s="159"/>
      <c r="H54" s="158">
        <v>0</v>
      </c>
      <c r="I54" s="160"/>
      <c r="J54" s="168">
        <f>SUM(J26:J53)</f>
        <v>15437.1325</v>
      </c>
      <c r="M54" s="128">
        <v>15511.530599999998</v>
      </c>
      <c r="N54" s="12">
        <f t="shared" si="0"/>
        <v>15437.1325</v>
      </c>
      <c r="O54" s="131">
        <f t="shared" si="1"/>
        <v>74.39809999999852</v>
      </c>
    </row>
    <row r="55" spans="1:15" s="8" customFormat="1" ht="12.75">
      <c r="A55" s="144" t="s">
        <v>65</v>
      </c>
      <c r="B55" s="144" t="s">
        <v>66</v>
      </c>
      <c r="C55" s="181"/>
      <c r="D55" s="181"/>
      <c r="E55" s="182"/>
      <c r="F55" s="183"/>
      <c r="G55" s="184"/>
      <c r="H55" s="170"/>
      <c r="I55" s="185"/>
      <c r="J55" s="186"/>
      <c r="K55" s="24"/>
      <c r="L55" s="118"/>
      <c r="M55" s="128"/>
      <c r="N55" s="6">
        <f t="shared" si="0"/>
        <v>0</v>
      </c>
      <c r="O55" s="130">
        <f t="shared" si="1"/>
        <v>0</v>
      </c>
    </row>
    <row r="56" spans="1:15" s="8" customFormat="1" ht="12.75">
      <c r="A56" s="165" t="s">
        <v>67</v>
      </c>
      <c r="B56" s="165" t="s">
        <v>68</v>
      </c>
      <c r="C56" s="175"/>
      <c r="D56" s="175"/>
      <c r="E56" s="176"/>
      <c r="F56" s="177"/>
      <c r="G56" s="178"/>
      <c r="H56" s="158">
        <v>0</v>
      </c>
      <c r="I56" s="179"/>
      <c r="J56" s="180"/>
      <c r="K56" s="24"/>
      <c r="L56" s="118"/>
      <c r="M56" s="128"/>
      <c r="N56" s="6">
        <f t="shared" si="0"/>
        <v>0</v>
      </c>
      <c r="O56" s="130">
        <f t="shared" si="1"/>
        <v>0</v>
      </c>
    </row>
    <row r="57" spans="1:15" ht="25.5">
      <c r="A57" s="155" t="s">
        <v>342</v>
      </c>
      <c r="B57" s="155" t="s">
        <v>69</v>
      </c>
      <c r="C57" s="156" t="s">
        <v>23</v>
      </c>
      <c r="D57" s="156" t="s">
        <v>17</v>
      </c>
      <c r="E57" s="157">
        <v>160</v>
      </c>
      <c r="F57" s="158">
        <v>1.67</v>
      </c>
      <c r="G57" s="159">
        <f aca="true" t="shared" si="5" ref="G57:G63">F57*E57</f>
        <v>267.2</v>
      </c>
      <c r="H57" s="158">
        <v>1.16</v>
      </c>
      <c r="I57" s="160">
        <f t="shared" si="2"/>
        <v>185.6</v>
      </c>
      <c r="J57" s="161">
        <f aca="true" t="shared" si="6" ref="J57:J63">G57+I57</f>
        <v>452.79999999999995</v>
      </c>
      <c r="K57" s="5">
        <v>1.44</v>
      </c>
      <c r="L57" s="117">
        <v>1</v>
      </c>
      <c r="M57" s="58">
        <v>454.4</v>
      </c>
      <c r="N57" s="6">
        <f t="shared" si="0"/>
        <v>452.79999999999995</v>
      </c>
      <c r="O57" s="130">
        <f t="shared" si="1"/>
        <v>1.6000000000000227</v>
      </c>
    </row>
    <row r="58" spans="1:15" ht="12.75">
      <c r="A58" s="155" t="s">
        <v>343</v>
      </c>
      <c r="B58" s="155" t="s">
        <v>70</v>
      </c>
      <c r="C58" s="156" t="s">
        <v>23</v>
      </c>
      <c r="D58" s="156" t="s">
        <v>13</v>
      </c>
      <c r="E58" s="157">
        <v>3.15</v>
      </c>
      <c r="F58" s="158">
        <v>0.87</v>
      </c>
      <c r="G58" s="159">
        <f t="shared" si="5"/>
        <v>2.7405</v>
      </c>
      <c r="H58" s="158">
        <v>1.97</v>
      </c>
      <c r="I58" s="160">
        <f t="shared" si="2"/>
        <v>6.2055</v>
      </c>
      <c r="J58" s="161">
        <f t="shared" si="6"/>
        <v>8.946</v>
      </c>
      <c r="K58" s="5">
        <v>0.75</v>
      </c>
      <c r="L58" s="117">
        <v>1.7</v>
      </c>
      <c r="M58" s="58">
        <v>9.0405</v>
      </c>
      <c r="N58" s="6">
        <f t="shared" si="0"/>
        <v>8.946</v>
      </c>
      <c r="O58" s="130">
        <f t="shared" si="1"/>
        <v>0.09450000000000003</v>
      </c>
    </row>
    <row r="59" spans="1:15" ht="12.75">
      <c r="A59" s="155" t="s">
        <v>344</v>
      </c>
      <c r="B59" s="155" t="s">
        <v>71</v>
      </c>
      <c r="C59" s="156" t="s">
        <v>23</v>
      </c>
      <c r="D59" s="156" t="s">
        <v>37</v>
      </c>
      <c r="E59" s="157">
        <v>27.4</v>
      </c>
      <c r="F59" s="158">
        <v>0</v>
      </c>
      <c r="G59" s="159">
        <f t="shared" si="5"/>
        <v>0</v>
      </c>
      <c r="H59" s="158">
        <v>2.12</v>
      </c>
      <c r="I59" s="160">
        <f t="shared" si="2"/>
        <v>58.088</v>
      </c>
      <c r="J59" s="161">
        <f t="shared" si="6"/>
        <v>58.088</v>
      </c>
      <c r="L59" s="117">
        <v>1.83</v>
      </c>
      <c r="M59" s="58">
        <v>61.376000000000005</v>
      </c>
      <c r="N59" s="6">
        <f t="shared" si="0"/>
        <v>58.088</v>
      </c>
      <c r="O59" s="130">
        <f t="shared" si="1"/>
        <v>3.288000000000004</v>
      </c>
    </row>
    <row r="60" spans="1:15" ht="25.5">
      <c r="A60" s="155" t="s">
        <v>345</v>
      </c>
      <c r="B60" s="155" t="s">
        <v>72</v>
      </c>
      <c r="C60" s="156" t="s">
        <v>52</v>
      </c>
      <c r="D60" s="156" t="s">
        <v>37</v>
      </c>
      <c r="E60" s="157">
        <v>57.69</v>
      </c>
      <c r="F60" s="158">
        <v>12.09</v>
      </c>
      <c r="G60" s="159">
        <f t="shared" si="5"/>
        <v>697.4721</v>
      </c>
      <c r="H60" s="158">
        <v>0</v>
      </c>
      <c r="I60" s="160">
        <f t="shared" si="2"/>
        <v>0</v>
      </c>
      <c r="J60" s="161">
        <f t="shared" si="6"/>
        <v>697.4721</v>
      </c>
      <c r="K60" s="5">
        <v>10.42</v>
      </c>
      <c r="M60" s="58">
        <v>699.2027999999999</v>
      </c>
      <c r="N60" s="6">
        <f t="shared" si="0"/>
        <v>697.4721</v>
      </c>
      <c r="O60" s="130">
        <f t="shared" si="1"/>
        <v>1.7306999999999562</v>
      </c>
    </row>
    <row r="61" spans="1:15" ht="25.5">
      <c r="A61" s="155" t="s">
        <v>346</v>
      </c>
      <c r="B61" s="155" t="s">
        <v>73</v>
      </c>
      <c r="C61" s="156" t="s">
        <v>23</v>
      </c>
      <c r="D61" s="156" t="s">
        <v>13</v>
      </c>
      <c r="E61" s="157">
        <v>95.91</v>
      </c>
      <c r="F61" s="158">
        <v>9.69</v>
      </c>
      <c r="G61" s="159">
        <f t="shared" si="5"/>
        <v>929.3679</v>
      </c>
      <c r="H61" s="158">
        <v>9.69</v>
      </c>
      <c r="I61" s="160">
        <f t="shared" si="2"/>
        <v>929.3679</v>
      </c>
      <c r="J61" s="161">
        <f t="shared" si="6"/>
        <v>1858.7358</v>
      </c>
      <c r="K61" s="5">
        <v>8.35</v>
      </c>
      <c r="L61" s="117">
        <v>8.35</v>
      </c>
      <c r="M61" s="58">
        <v>1866.4085999999998</v>
      </c>
      <c r="N61" s="6">
        <f t="shared" si="0"/>
        <v>1858.7358</v>
      </c>
      <c r="O61" s="130">
        <f t="shared" si="1"/>
        <v>7.672799999999825</v>
      </c>
    </row>
    <row r="62" spans="1:15" ht="12.75">
      <c r="A62" s="155" t="s">
        <v>347</v>
      </c>
      <c r="B62" s="155" t="s">
        <v>74</v>
      </c>
      <c r="C62" s="156" t="s">
        <v>23</v>
      </c>
      <c r="D62" s="156" t="s">
        <v>37</v>
      </c>
      <c r="E62" s="157">
        <v>27.4</v>
      </c>
      <c r="F62" s="158">
        <v>7.77</v>
      </c>
      <c r="G62" s="159">
        <f t="shared" si="5"/>
        <v>212.89799999999997</v>
      </c>
      <c r="H62" s="158">
        <v>7.77</v>
      </c>
      <c r="I62" s="160">
        <f t="shared" si="2"/>
        <v>212.89799999999997</v>
      </c>
      <c r="J62" s="161">
        <f t="shared" si="6"/>
        <v>425.79599999999994</v>
      </c>
      <c r="K62" s="5">
        <v>6.7</v>
      </c>
      <c r="L62" s="117">
        <v>6.7</v>
      </c>
      <c r="M62" s="58">
        <v>427.44</v>
      </c>
      <c r="N62" s="6">
        <f t="shared" si="0"/>
        <v>425.79599999999994</v>
      </c>
      <c r="O62" s="130">
        <f t="shared" si="1"/>
        <v>1.6440000000000623</v>
      </c>
    </row>
    <row r="63" spans="1:15" ht="38.25">
      <c r="A63" s="155" t="s">
        <v>348</v>
      </c>
      <c r="B63" s="155" t="s">
        <v>75</v>
      </c>
      <c r="C63" s="156" t="s">
        <v>23</v>
      </c>
      <c r="D63" s="156" t="s">
        <v>37</v>
      </c>
      <c r="E63" s="157">
        <v>30.33</v>
      </c>
      <c r="F63" s="158">
        <v>35.96</v>
      </c>
      <c r="G63" s="159">
        <f t="shared" si="5"/>
        <v>1090.6668</v>
      </c>
      <c r="H63" s="158">
        <v>19.49</v>
      </c>
      <c r="I63" s="160">
        <f t="shared" si="2"/>
        <v>591.1316999999999</v>
      </c>
      <c r="J63" s="161">
        <f t="shared" si="6"/>
        <v>1681.7984999999999</v>
      </c>
      <c r="K63" s="5">
        <v>31</v>
      </c>
      <c r="L63" s="117">
        <v>16.8</v>
      </c>
      <c r="M63" s="58">
        <v>1683.315</v>
      </c>
      <c r="N63" s="6">
        <f t="shared" si="0"/>
        <v>1681.7984999999999</v>
      </c>
      <c r="O63" s="130">
        <f t="shared" si="1"/>
        <v>1.5165000000001783</v>
      </c>
    </row>
    <row r="64" spans="1:15" ht="12.75">
      <c r="A64" s="155"/>
      <c r="B64" s="166" t="s">
        <v>466</v>
      </c>
      <c r="C64" s="156"/>
      <c r="D64" s="156"/>
      <c r="E64" s="157"/>
      <c r="F64" s="167"/>
      <c r="G64" s="159"/>
      <c r="H64" s="158">
        <v>0</v>
      </c>
      <c r="I64" s="160"/>
      <c r="J64" s="168">
        <f>SUM(J57:J63)</f>
        <v>5183.636399999999</v>
      </c>
      <c r="M64" s="128">
        <v>5201.1829</v>
      </c>
      <c r="N64" s="12">
        <f t="shared" si="0"/>
        <v>5183.636399999999</v>
      </c>
      <c r="O64" s="131">
        <f t="shared" si="1"/>
        <v>17.54650000000038</v>
      </c>
    </row>
    <row r="65" spans="1:15" s="8" customFormat="1" ht="12.75">
      <c r="A65" s="144" t="s">
        <v>76</v>
      </c>
      <c r="B65" s="144" t="s">
        <v>77</v>
      </c>
      <c r="C65" s="181"/>
      <c r="D65" s="181"/>
      <c r="E65" s="182"/>
      <c r="F65" s="183"/>
      <c r="G65" s="184"/>
      <c r="H65" s="170"/>
      <c r="I65" s="185"/>
      <c r="J65" s="186"/>
      <c r="K65" s="24"/>
      <c r="L65" s="118"/>
      <c r="M65" s="128"/>
      <c r="N65" s="6">
        <f t="shared" si="0"/>
        <v>0</v>
      </c>
      <c r="O65" s="130">
        <f t="shared" si="1"/>
        <v>0</v>
      </c>
    </row>
    <row r="66" spans="1:15" s="8" customFormat="1" ht="12.75">
      <c r="A66" s="165" t="s">
        <v>78</v>
      </c>
      <c r="B66" s="165" t="s">
        <v>79</v>
      </c>
      <c r="C66" s="175"/>
      <c r="D66" s="175"/>
      <c r="E66" s="176"/>
      <c r="F66" s="177"/>
      <c r="G66" s="178"/>
      <c r="H66" s="163"/>
      <c r="I66" s="179"/>
      <c r="J66" s="180"/>
      <c r="K66" s="24"/>
      <c r="L66" s="118"/>
      <c r="M66" s="128"/>
      <c r="N66" s="6">
        <f t="shared" si="0"/>
        <v>0</v>
      </c>
      <c r="O66" s="130">
        <f t="shared" si="1"/>
        <v>0</v>
      </c>
    </row>
    <row r="67" spans="1:15" ht="25.5">
      <c r="A67" s="155" t="s">
        <v>349</v>
      </c>
      <c r="B67" s="155" t="s">
        <v>80</v>
      </c>
      <c r="C67" s="156" t="s">
        <v>23</v>
      </c>
      <c r="D67" s="156" t="s">
        <v>17</v>
      </c>
      <c r="E67" s="157">
        <v>13</v>
      </c>
      <c r="F67" s="158">
        <v>3.48</v>
      </c>
      <c r="G67" s="159">
        <f aca="true" t="shared" si="7" ref="G67:G81">F67*E67</f>
        <v>45.24</v>
      </c>
      <c r="H67" s="158">
        <v>2.32</v>
      </c>
      <c r="I67" s="160">
        <f t="shared" si="2"/>
        <v>30.159999999999997</v>
      </c>
      <c r="J67" s="161">
        <f aca="true" t="shared" si="8" ref="J67:J81">G67+I67</f>
        <v>75.4</v>
      </c>
      <c r="K67" s="44">
        <v>3</v>
      </c>
      <c r="L67" s="46">
        <v>2</v>
      </c>
      <c r="M67" s="58">
        <v>76.57</v>
      </c>
      <c r="N67" s="6">
        <f t="shared" si="0"/>
        <v>75.4</v>
      </c>
      <c r="O67" s="130">
        <f t="shared" si="1"/>
        <v>1.1699999999999875</v>
      </c>
    </row>
    <row r="68" spans="1:15" ht="25.5">
      <c r="A68" s="155" t="s">
        <v>350</v>
      </c>
      <c r="B68" s="155" t="s">
        <v>81</v>
      </c>
      <c r="C68" s="156" t="s">
        <v>23</v>
      </c>
      <c r="D68" s="156" t="s">
        <v>17</v>
      </c>
      <c r="E68" s="157">
        <v>1</v>
      </c>
      <c r="F68" s="158">
        <v>2.38</v>
      </c>
      <c r="G68" s="159">
        <f t="shared" si="7"/>
        <v>2.38</v>
      </c>
      <c r="H68" s="158">
        <v>0.83</v>
      </c>
      <c r="I68" s="160">
        <f t="shared" si="2"/>
        <v>0.83</v>
      </c>
      <c r="J68" s="161">
        <f t="shared" si="8"/>
        <v>3.21</v>
      </c>
      <c r="K68" s="44">
        <v>2.05</v>
      </c>
      <c r="L68" s="46">
        <f aca="true" t="shared" si="9" ref="L68:L106">0.35*K68</f>
        <v>0.7174999999999999</v>
      </c>
      <c r="M68" s="58">
        <v>6.5</v>
      </c>
      <c r="N68" s="6">
        <f t="shared" si="0"/>
        <v>3.21</v>
      </c>
      <c r="O68" s="130">
        <f t="shared" si="1"/>
        <v>3.29</v>
      </c>
    </row>
    <row r="69" spans="1:15" ht="25.5">
      <c r="A69" s="155" t="s">
        <v>351</v>
      </c>
      <c r="B69" s="155" t="s">
        <v>82</v>
      </c>
      <c r="C69" s="156" t="s">
        <v>23</v>
      </c>
      <c r="D69" s="156" t="s">
        <v>17</v>
      </c>
      <c r="E69" s="157">
        <v>2</v>
      </c>
      <c r="F69" s="158">
        <v>3.36</v>
      </c>
      <c r="G69" s="159">
        <f t="shared" si="7"/>
        <v>6.72</v>
      </c>
      <c r="H69" s="158">
        <v>1.18</v>
      </c>
      <c r="I69" s="160">
        <f t="shared" si="2"/>
        <v>2.36</v>
      </c>
      <c r="J69" s="161">
        <f t="shared" si="8"/>
        <v>9.08</v>
      </c>
      <c r="K69" s="44">
        <v>2.9</v>
      </c>
      <c r="L69" s="46">
        <f t="shared" si="9"/>
        <v>1.015</v>
      </c>
      <c r="M69" s="58">
        <v>16.08</v>
      </c>
      <c r="N69" s="6">
        <f t="shared" si="0"/>
        <v>9.08</v>
      </c>
      <c r="O69" s="130">
        <f t="shared" si="1"/>
        <v>6.999999999999998</v>
      </c>
    </row>
    <row r="70" spans="1:15" ht="12.75">
      <c r="A70" s="155" t="s">
        <v>352</v>
      </c>
      <c r="B70" s="155" t="s">
        <v>83</v>
      </c>
      <c r="C70" s="156" t="s">
        <v>23</v>
      </c>
      <c r="D70" s="156" t="s">
        <v>17</v>
      </c>
      <c r="E70" s="157">
        <v>7</v>
      </c>
      <c r="F70" s="158">
        <v>2.32</v>
      </c>
      <c r="G70" s="159">
        <f t="shared" si="7"/>
        <v>16.24</v>
      </c>
      <c r="H70" s="158">
        <v>0.81</v>
      </c>
      <c r="I70" s="160">
        <f t="shared" si="2"/>
        <v>5.67</v>
      </c>
      <c r="J70" s="161">
        <f t="shared" si="8"/>
        <v>21.909999999999997</v>
      </c>
      <c r="K70" s="44">
        <v>2</v>
      </c>
      <c r="L70" s="46">
        <f t="shared" si="9"/>
        <v>0.7</v>
      </c>
      <c r="M70" s="58">
        <v>25.34</v>
      </c>
      <c r="N70" s="6">
        <f t="shared" si="0"/>
        <v>21.909999999999997</v>
      </c>
      <c r="O70" s="130">
        <f t="shared" si="1"/>
        <v>3.4300000000000033</v>
      </c>
    </row>
    <row r="71" spans="1:15" ht="12.75">
      <c r="A71" s="155" t="s">
        <v>353</v>
      </c>
      <c r="B71" s="155" t="s">
        <v>84</v>
      </c>
      <c r="C71" s="156" t="s">
        <v>23</v>
      </c>
      <c r="D71" s="156" t="s">
        <v>17</v>
      </c>
      <c r="E71" s="157">
        <v>4</v>
      </c>
      <c r="F71" s="158">
        <v>3.71</v>
      </c>
      <c r="G71" s="159">
        <f t="shared" si="7"/>
        <v>14.84</v>
      </c>
      <c r="H71" s="158">
        <v>1.3</v>
      </c>
      <c r="I71" s="160">
        <f t="shared" si="2"/>
        <v>5.2</v>
      </c>
      <c r="J71" s="161">
        <f t="shared" si="8"/>
        <v>20.04</v>
      </c>
      <c r="K71" s="44">
        <v>3.2</v>
      </c>
      <c r="L71" s="46">
        <f t="shared" si="9"/>
        <v>1.1199999999999999</v>
      </c>
      <c r="M71" s="58">
        <v>20.28</v>
      </c>
      <c r="N71" s="6">
        <f t="shared" si="0"/>
        <v>20.04</v>
      </c>
      <c r="O71" s="130">
        <f t="shared" si="1"/>
        <v>0.240000000000002</v>
      </c>
    </row>
    <row r="72" spans="1:15" ht="12.75">
      <c r="A72" s="155" t="s">
        <v>354</v>
      </c>
      <c r="B72" s="155" t="s">
        <v>85</v>
      </c>
      <c r="C72" s="156" t="s">
        <v>23</v>
      </c>
      <c r="D72" s="156" t="s">
        <v>17</v>
      </c>
      <c r="E72" s="157">
        <v>13</v>
      </c>
      <c r="F72" s="158">
        <v>3.83</v>
      </c>
      <c r="G72" s="159">
        <f t="shared" si="7"/>
        <v>49.79</v>
      </c>
      <c r="H72" s="158">
        <v>1.34</v>
      </c>
      <c r="I72" s="160">
        <f t="shared" si="2"/>
        <v>17.42</v>
      </c>
      <c r="J72" s="161">
        <f t="shared" si="8"/>
        <v>67.21000000000001</v>
      </c>
      <c r="K72" s="44">
        <v>3.3</v>
      </c>
      <c r="L72" s="46">
        <f t="shared" si="9"/>
        <v>1.1549999999999998</v>
      </c>
      <c r="M72" s="58">
        <v>71.89</v>
      </c>
      <c r="N72" s="6">
        <f t="shared" si="0"/>
        <v>67.21000000000001</v>
      </c>
      <c r="O72" s="130">
        <f t="shared" si="1"/>
        <v>4.679999999999993</v>
      </c>
    </row>
    <row r="73" spans="1:15" ht="12.75">
      <c r="A73" s="155" t="s">
        <v>355</v>
      </c>
      <c r="B73" s="155" t="s">
        <v>86</v>
      </c>
      <c r="C73" s="156" t="s">
        <v>23</v>
      </c>
      <c r="D73" s="156" t="s">
        <v>37</v>
      </c>
      <c r="E73" s="157">
        <v>53.78</v>
      </c>
      <c r="F73" s="158">
        <v>2.53</v>
      </c>
      <c r="G73" s="159">
        <f t="shared" si="7"/>
        <v>136.0634</v>
      </c>
      <c r="H73" s="158">
        <v>0.89</v>
      </c>
      <c r="I73" s="160">
        <f t="shared" si="2"/>
        <v>47.864200000000004</v>
      </c>
      <c r="J73" s="161">
        <f t="shared" si="8"/>
        <v>183.9276</v>
      </c>
      <c r="K73" s="44">
        <v>2.18</v>
      </c>
      <c r="L73" s="46">
        <f t="shared" si="9"/>
        <v>0.763</v>
      </c>
      <c r="M73" s="58">
        <v>184.46540000000002</v>
      </c>
      <c r="N73" s="6">
        <f t="shared" si="0"/>
        <v>183.9276</v>
      </c>
      <c r="O73" s="130">
        <f t="shared" si="1"/>
        <v>0.5378000000000043</v>
      </c>
    </row>
    <row r="74" spans="1:15" ht="12.75">
      <c r="A74" s="155" t="s">
        <v>356</v>
      </c>
      <c r="B74" s="155" t="s">
        <v>87</v>
      </c>
      <c r="C74" s="156" t="s">
        <v>23</v>
      </c>
      <c r="D74" s="156" t="s">
        <v>37</v>
      </c>
      <c r="E74" s="157">
        <v>10.37</v>
      </c>
      <c r="F74" s="158">
        <v>4.41</v>
      </c>
      <c r="G74" s="159">
        <f t="shared" si="7"/>
        <v>45.7317</v>
      </c>
      <c r="H74" s="158">
        <v>1.54</v>
      </c>
      <c r="I74" s="160">
        <f t="shared" si="2"/>
        <v>15.9698</v>
      </c>
      <c r="J74" s="161">
        <f t="shared" si="8"/>
        <v>61.701499999999996</v>
      </c>
      <c r="K74" s="44">
        <f>0.85*'ORÇAMENTO CRICIUMA FINAL (2)'!F74</f>
        <v>3.7994999999999997</v>
      </c>
      <c r="L74" s="46">
        <f t="shared" si="9"/>
        <v>1.3298249999999998</v>
      </c>
      <c r="M74" s="58">
        <v>64.50139999999999</v>
      </c>
      <c r="N74" s="6">
        <f t="shared" si="0"/>
        <v>61.701499999999996</v>
      </c>
      <c r="O74" s="130">
        <f t="shared" si="1"/>
        <v>2.799899999999994</v>
      </c>
    </row>
    <row r="75" spans="1:15" ht="25.5">
      <c r="A75" s="155" t="s">
        <v>357</v>
      </c>
      <c r="B75" s="155" t="s">
        <v>88</v>
      </c>
      <c r="C75" s="156" t="s">
        <v>23</v>
      </c>
      <c r="D75" s="156" t="s">
        <v>17</v>
      </c>
      <c r="E75" s="157">
        <v>5</v>
      </c>
      <c r="F75" s="158">
        <v>0.94</v>
      </c>
      <c r="G75" s="159">
        <f t="shared" si="7"/>
        <v>4.699999999999999</v>
      </c>
      <c r="H75" s="158">
        <v>0.33</v>
      </c>
      <c r="I75" s="160">
        <f t="shared" si="2"/>
        <v>1.6500000000000001</v>
      </c>
      <c r="J75" s="161">
        <f t="shared" si="8"/>
        <v>6.35</v>
      </c>
      <c r="K75" s="44">
        <f>0.85*'ORÇAMENTO CRICIUMA FINAL (2)'!F75</f>
        <v>0.8075</v>
      </c>
      <c r="L75" s="46">
        <f t="shared" si="9"/>
        <v>0.28262499999999996</v>
      </c>
      <c r="M75" s="58">
        <v>10.8</v>
      </c>
      <c r="N75" s="6">
        <f t="shared" si="0"/>
        <v>6.35</v>
      </c>
      <c r="O75" s="130">
        <f t="shared" si="1"/>
        <v>4.450000000000001</v>
      </c>
    </row>
    <row r="76" spans="1:15" ht="25.5">
      <c r="A76" s="155" t="s">
        <v>358</v>
      </c>
      <c r="B76" s="155" t="s">
        <v>89</v>
      </c>
      <c r="C76" s="156" t="s">
        <v>23</v>
      </c>
      <c r="D76" s="156" t="s">
        <v>17</v>
      </c>
      <c r="E76" s="157">
        <v>10</v>
      </c>
      <c r="F76" s="158">
        <v>1.67</v>
      </c>
      <c r="G76" s="159">
        <f t="shared" si="7"/>
        <v>16.7</v>
      </c>
      <c r="H76" s="158">
        <v>0.58</v>
      </c>
      <c r="I76" s="160">
        <f t="shared" si="2"/>
        <v>5.8</v>
      </c>
      <c r="J76" s="161">
        <f t="shared" si="8"/>
        <v>22.5</v>
      </c>
      <c r="K76" s="44">
        <f>0.85*'ORÇAMENTO CRICIUMA FINAL (2)'!F76</f>
        <v>1.4364999999999999</v>
      </c>
      <c r="L76" s="46">
        <f t="shared" si="9"/>
        <v>0.502775</v>
      </c>
      <c r="M76" s="58">
        <v>29</v>
      </c>
      <c r="N76" s="6">
        <f aca="true" t="shared" si="10" ref="N76:N139">J76</f>
        <v>22.5</v>
      </c>
      <c r="O76" s="130">
        <f aca="true" t="shared" si="11" ref="O76:O139">M76-N76</f>
        <v>6.5</v>
      </c>
    </row>
    <row r="77" spans="1:15" ht="12.75">
      <c r="A77" s="155" t="s">
        <v>359</v>
      </c>
      <c r="B77" s="155" t="s">
        <v>90</v>
      </c>
      <c r="C77" s="156" t="s">
        <v>23</v>
      </c>
      <c r="D77" s="156" t="s">
        <v>17</v>
      </c>
      <c r="E77" s="157">
        <v>8</v>
      </c>
      <c r="F77" s="158">
        <v>2.67</v>
      </c>
      <c r="G77" s="159">
        <f t="shared" si="7"/>
        <v>21.36</v>
      </c>
      <c r="H77" s="158">
        <v>0.93</v>
      </c>
      <c r="I77" s="160">
        <f t="shared" si="2"/>
        <v>7.44</v>
      </c>
      <c r="J77" s="161">
        <f t="shared" si="8"/>
        <v>28.8</v>
      </c>
      <c r="K77" s="44">
        <v>2.3</v>
      </c>
      <c r="L77" s="46">
        <f t="shared" si="9"/>
        <v>0.8049999999999999</v>
      </c>
      <c r="M77" s="58">
        <v>29.04</v>
      </c>
      <c r="N77" s="6">
        <f t="shared" si="10"/>
        <v>28.8</v>
      </c>
      <c r="O77" s="130">
        <f t="shared" si="11"/>
        <v>0.23999999999999844</v>
      </c>
    </row>
    <row r="78" spans="1:15" ht="12.75">
      <c r="A78" s="155" t="s">
        <v>360</v>
      </c>
      <c r="B78" s="155" t="s">
        <v>91</v>
      </c>
      <c r="C78" s="156" t="s">
        <v>23</v>
      </c>
      <c r="D78" s="156" t="s">
        <v>17</v>
      </c>
      <c r="E78" s="157">
        <v>19</v>
      </c>
      <c r="F78" s="158">
        <v>2.78</v>
      </c>
      <c r="G78" s="159">
        <f t="shared" si="7"/>
        <v>52.81999999999999</v>
      </c>
      <c r="H78" s="158">
        <v>0.97</v>
      </c>
      <c r="I78" s="160">
        <f t="shared" si="2"/>
        <v>18.43</v>
      </c>
      <c r="J78" s="161">
        <f t="shared" si="8"/>
        <v>71.25</v>
      </c>
      <c r="K78" s="44">
        <v>2.4</v>
      </c>
      <c r="L78" s="46">
        <f t="shared" si="9"/>
        <v>0.84</v>
      </c>
      <c r="M78" s="58">
        <v>76.76</v>
      </c>
      <c r="N78" s="6">
        <f t="shared" si="10"/>
        <v>71.25</v>
      </c>
      <c r="O78" s="130">
        <f t="shared" si="11"/>
        <v>5.510000000000005</v>
      </c>
    </row>
    <row r="79" spans="1:15" ht="12.75">
      <c r="A79" s="155" t="s">
        <v>361</v>
      </c>
      <c r="B79" s="155" t="s">
        <v>92</v>
      </c>
      <c r="C79" s="156" t="s">
        <v>23</v>
      </c>
      <c r="D79" s="156" t="s">
        <v>17</v>
      </c>
      <c r="E79" s="157">
        <v>3</v>
      </c>
      <c r="F79" s="158">
        <v>3.55</v>
      </c>
      <c r="G79" s="159">
        <f t="shared" si="7"/>
        <v>10.649999999999999</v>
      </c>
      <c r="H79" s="158">
        <v>1.24</v>
      </c>
      <c r="I79" s="160">
        <f aca="true" t="shared" si="12" ref="I79:I148">H79*E79</f>
        <v>3.7199999999999998</v>
      </c>
      <c r="J79" s="161">
        <f t="shared" si="8"/>
        <v>14.369999999999997</v>
      </c>
      <c r="K79" s="44">
        <f>0.85*'ORÇAMENTO CRICIUMA FINAL (2)'!F79</f>
        <v>3.06</v>
      </c>
      <c r="L79" s="46">
        <f t="shared" si="9"/>
        <v>1.071</v>
      </c>
      <c r="M79" s="58">
        <v>18.06</v>
      </c>
      <c r="N79" s="6">
        <f t="shared" si="10"/>
        <v>14.369999999999997</v>
      </c>
      <c r="O79" s="130">
        <f t="shared" si="11"/>
        <v>3.6900000000000013</v>
      </c>
    </row>
    <row r="80" spans="1:15" ht="12.75">
      <c r="A80" s="155" t="s">
        <v>362</v>
      </c>
      <c r="B80" s="155" t="s">
        <v>93</v>
      </c>
      <c r="C80" s="156" t="s">
        <v>23</v>
      </c>
      <c r="D80" s="156" t="s">
        <v>17</v>
      </c>
      <c r="E80" s="157">
        <v>8</v>
      </c>
      <c r="F80" s="158">
        <v>35.38</v>
      </c>
      <c r="G80" s="159">
        <f t="shared" si="7"/>
        <v>283.04</v>
      </c>
      <c r="H80" s="158">
        <v>10.79</v>
      </c>
      <c r="I80" s="160">
        <f t="shared" si="12"/>
        <v>86.32</v>
      </c>
      <c r="J80" s="161">
        <f t="shared" si="8"/>
        <v>369.36</v>
      </c>
      <c r="K80" s="44">
        <v>30.5</v>
      </c>
      <c r="L80" s="46">
        <v>9.3</v>
      </c>
      <c r="M80" s="58">
        <v>372.56</v>
      </c>
      <c r="N80" s="6">
        <f t="shared" si="10"/>
        <v>369.36</v>
      </c>
      <c r="O80" s="130">
        <f t="shared" si="11"/>
        <v>3.1999999999999886</v>
      </c>
    </row>
    <row r="81" spans="1:15" ht="12.75">
      <c r="A81" s="155" t="s">
        <v>363</v>
      </c>
      <c r="B81" s="155" t="s">
        <v>94</v>
      </c>
      <c r="C81" s="156" t="s">
        <v>23</v>
      </c>
      <c r="D81" s="156" t="s">
        <v>17</v>
      </c>
      <c r="E81" s="157">
        <v>2</v>
      </c>
      <c r="F81" s="158">
        <v>45.24</v>
      </c>
      <c r="G81" s="159">
        <f t="shared" si="7"/>
        <v>90.48</v>
      </c>
      <c r="H81" s="158">
        <v>12.76</v>
      </c>
      <c r="I81" s="160">
        <f t="shared" si="12"/>
        <v>25.52</v>
      </c>
      <c r="J81" s="161">
        <f t="shared" si="8"/>
        <v>116</v>
      </c>
      <c r="K81" s="44">
        <v>39</v>
      </c>
      <c r="L81" s="46">
        <v>11</v>
      </c>
      <c r="M81" s="58">
        <v>118.46</v>
      </c>
      <c r="N81" s="6">
        <f t="shared" si="10"/>
        <v>116</v>
      </c>
      <c r="O81" s="130">
        <f t="shared" si="11"/>
        <v>2.4599999999999937</v>
      </c>
    </row>
    <row r="82" spans="1:15" s="8" customFormat="1" ht="12.75">
      <c r="A82" s="165" t="s">
        <v>95</v>
      </c>
      <c r="B82" s="165" t="s">
        <v>96</v>
      </c>
      <c r="C82" s="175"/>
      <c r="D82" s="175"/>
      <c r="E82" s="176"/>
      <c r="F82" s="177"/>
      <c r="G82" s="178"/>
      <c r="H82" s="163"/>
      <c r="I82" s="179"/>
      <c r="J82" s="180"/>
      <c r="K82" s="44">
        <f>0.85*'ORÇAMENTO CRICIUMA FINAL (2)'!F82</f>
        <v>0</v>
      </c>
      <c r="L82" s="46">
        <f t="shared" si="9"/>
        <v>0</v>
      </c>
      <c r="M82" s="128"/>
      <c r="N82" s="6">
        <f t="shared" si="10"/>
        <v>0</v>
      </c>
      <c r="O82" s="130">
        <f t="shared" si="11"/>
        <v>0</v>
      </c>
    </row>
    <row r="83" spans="1:15" ht="12.75">
      <c r="A83" s="155" t="s">
        <v>364</v>
      </c>
      <c r="B83" s="155" t="s">
        <v>97</v>
      </c>
      <c r="C83" s="156" t="s">
        <v>23</v>
      </c>
      <c r="D83" s="156" t="s">
        <v>17</v>
      </c>
      <c r="E83" s="157">
        <v>1</v>
      </c>
      <c r="F83" s="158">
        <v>14.32</v>
      </c>
      <c r="G83" s="159">
        <f aca="true" t="shared" si="13" ref="G83:G102">F83*E83</f>
        <v>14.32</v>
      </c>
      <c r="H83" s="158">
        <v>5.01</v>
      </c>
      <c r="I83" s="160">
        <f t="shared" si="12"/>
        <v>5.01</v>
      </c>
      <c r="J83" s="161">
        <f aca="true" t="shared" si="14" ref="J83:J102">G83+I83</f>
        <v>19.33</v>
      </c>
      <c r="K83" s="44">
        <f>0.85*'ORÇAMENTO CRICIUMA FINAL (2)'!F83</f>
        <v>12.341999999999999</v>
      </c>
      <c r="L83" s="46">
        <f t="shared" si="9"/>
        <v>4.319699999999999</v>
      </c>
      <c r="M83" s="58">
        <v>20.7</v>
      </c>
      <c r="N83" s="6">
        <f t="shared" si="10"/>
        <v>19.33</v>
      </c>
      <c r="O83" s="130">
        <f t="shared" si="11"/>
        <v>1.370000000000001</v>
      </c>
    </row>
    <row r="84" spans="1:15" ht="25.5">
      <c r="A84" s="155" t="s">
        <v>365</v>
      </c>
      <c r="B84" s="155" t="s">
        <v>98</v>
      </c>
      <c r="C84" s="156" t="s">
        <v>23</v>
      </c>
      <c r="D84" s="156" t="s">
        <v>17</v>
      </c>
      <c r="E84" s="157">
        <v>7</v>
      </c>
      <c r="F84" s="158">
        <v>10.79</v>
      </c>
      <c r="G84" s="159">
        <f t="shared" si="13"/>
        <v>75.53</v>
      </c>
      <c r="H84" s="158">
        <v>3.78</v>
      </c>
      <c r="I84" s="160">
        <f t="shared" si="12"/>
        <v>26.459999999999997</v>
      </c>
      <c r="J84" s="161">
        <f t="shared" si="14"/>
        <v>101.99</v>
      </c>
      <c r="K84" s="44">
        <f>0.85*'ORÇAMENTO CRICIUMA FINAL (2)'!F84</f>
        <v>9.299</v>
      </c>
      <c r="L84" s="46">
        <f t="shared" si="9"/>
        <v>3.25465</v>
      </c>
      <c r="M84" s="58">
        <v>119.84</v>
      </c>
      <c r="N84" s="6">
        <f t="shared" si="10"/>
        <v>101.99</v>
      </c>
      <c r="O84" s="130">
        <f t="shared" si="11"/>
        <v>17.85000000000001</v>
      </c>
    </row>
    <row r="85" spans="1:15" ht="12.75">
      <c r="A85" s="155" t="s">
        <v>366</v>
      </c>
      <c r="B85" s="155" t="s">
        <v>99</v>
      </c>
      <c r="C85" s="156" t="s">
        <v>23</v>
      </c>
      <c r="D85" s="156" t="s">
        <v>17</v>
      </c>
      <c r="E85" s="157">
        <v>10</v>
      </c>
      <c r="F85" s="158">
        <v>6.96</v>
      </c>
      <c r="G85" s="159">
        <f t="shared" si="13"/>
        <v>69.6</v>
      </c>
      <c r="H85" s="158">
        <v>2.44</v>
      </c>
      <c r="I85" s="160">
        <f t="shared" si="12"/>
        <v>24.4</v>
      </c>
      <c r="J85" s="161">
        <f t="shared" si="14"/>
        <v>94</v>
      </c>
      <c r="K85" s="44">
        <v>6</v>
      </c>
      <c r="L85" s="46">
        <f t="shared" si="9"/>
        <v>2.0999999999999996</v>
      </c>
      <c r="M85" s="58">
        <v>94.9</v>
      </c>
      <c r="N85" s="6">
        <f t="shared" si="10"/>
        <v>94</v>
      </c>
      <c r="O85" s="130">
        <f t="shared" si="11"/>
        <v>0.9000000000000057</v>
      </c>
    </row>
    <row r="86" spans="1:15" ht="25.5">
      <c r="A86" s="155" t="s">
        <v>367</v>
      </c>
      <c r="B86" s="155" t="s">
        <v>100</v>
      </c>
      <c r="C86" s="156" t="s">
        <v>23</v>
      </c>
      <c r="D86" s="156" t="s">
        <v>37</v>
      </c>
      <c r="E86" s="157">
        <v>15.36</v>
      </c>
      <c r="F86" s="158">
        <v>4</v>
      </c>
      <c r="G86" s="159">
        <f t="shared" si="13"/>
        <v>61.44</v>
      </c>
      <c r="H86" s="158">
        <v>2.24</v>
      </c>
      <c r="I86" s="160">
        <f t="shared" si="12"/>
        <v>34.406400000000005</v>
      </c>
      <c r="J86" s="161">
        <f t="shared" si="14"/>
        <v>95.8464</v>
      </c>
      <c r="K86" s="44">
        <v>3.45</v>
      </c>
      <c r="L86" s="46">
        <v>1.93</v>
      </c>
      <c r="M86" s="58">
        <v>96</v>
      </c>
      <c r="N86" s="6">
        <f t="shared" si="10"/>
        <v>95.8464</v>
      </c>
      <c r="O86" s="130">
        <f t="shared" si="11"/>
        <v>0.1535999999999973</v>
      </c>
    </row>
    <row r="87" spans="1:15" ht="25.5">
      <c r="A87" s="155" t="s">
        <v>368</v>
      </c>
      <c r="B87" s="155" t="s">
        <v>101</v>
      </c>
      <c r="C87" s="156" t="s">
        <v>23</v>
      </c>
      <c r="D87" s="156" t="s">
        <v>37</v>
      </c>
      <c r="E87" s="157">
        <v>18.01</v>
      </c>
      <c r="F87" s="158">
        <v>5.39</v>
      </c>
      <c r="G87" s="159">
        <f t="shared" si="13"/>
        <v>97.07390000000001</v>
      </c>
      <c r="H87" s="158">
        <v>3.19</v>
      </c>
      <c r="I87" s="160">
        <f t="shared" si="12"/>
        <v>57.4519</v>
      </c>
      <c r="J87" s="161">
        <f t="shared" si="14"/>
        <v>154.5258</v>
      </c>
      <c r="K87" s="44">
        <v>4.65</v>
      </c>
      <c r="L87" s="46">
        <v>2.75</v>
      </c>
      <c r="M87" s="58">
        <v>155.96660000000003</v>
      </c>
      <c r="N87" s="6">
        <f t="shared" si="10"/>
        <v>154.5258</v>
      </c>
      <c r="O87" s="130">
        <f t="shared" si="11"/>
        <v>1.4408000000000243</v>
      </c>
    </row>
    <row r="88" spans="1:15" ht="25.5">
      <c r="A88" s="155" t="s">
        <v>369</v>
      </c>
      <c r="B88" s="155" t="s">
        <v>102</v>
      </c>
      <c r="C88" s="156" t="s">
        <v>23</v>
      </c>
      <c r="D88" s="156" t="s">
        <v>37</v>
      </c>
      <c r="E88" s="157">
        <v>2.8</v>
      </c>
      <c r="F88" s="158">
        <v>9.16</v>
      </c>
      <c r="G88" s="159">
        <f t="shared" si="13"/>
        <v>25.648</v>
      </c>
      <c r="H88" s="158">
        <v>3.21</v>
      </c>
      <c r="I88" s="160">
        <f t="shared" si="12"/>
        <v>8.988</v>
      </c>
      <c r="J88" s="161">
        <f t="shared" si="14"/>
        <v>34.635999999999996</v>
      </c>
      <c r="K88" s="44">
        <v>7.9</v>
      </c>
      <c r="L88" s="46">
        <f t="shared" si="9"/>
        <v>2.765</v>
      </c>
      <c r="M88" s="58">
        <v>34.888</v>
      </c>
      <c r="N88" s="6">
        <f t="shared" si="10"/>
        <v>34.635999999999996</v>
      </c>
      <c r="O88" s="130">
        <f t="shared" si="11"/>
        <v>0.25200000000000244</v>
      </c>
    </row>
    <row r="89" spans="1:15" ht="25.5">
      <c r="A89" s="155" t="s">
        <v>370</v>
      </c>
      <c r="B89" s="155" t="s">
        <v>103</v>
      </c>
      <c r="C89" s="156" t="s">
        <v>23</v>
      </c>
      <c r="D89" s="156" t="s">
        <v>37</v>
      </c>
      <c r="E89" s="157">
        <v>34.9</v>
      </c>
      <c r="F89" s="158">
        <v>9.57</v>
      </c>
      <c r="G89" s="159">
        <f t="shared" si="13"/>
        <v>333.993</v>
      </c>
      <c r="H89" s="158">
        <v>4.64</v>
      </c>
      <c r="I89" s="160">
        <f t="shared" si="12"/>
        <v>161.93599999999998</v>
      </c>
      <c r="J89" s="161">
        <f t="shared" si="14"/>
        <v>495.929</v>
      </c>
      <c r="K89" s="44">
        <v>8.25</v>
      </c>
      <c r="L89" s="46">
        <v>4</v>
      </c>
      <c r="M89" s="58">
        <v>496.976</v>
      </c>
      <c r="N89" s="6">
        <f t="shared" si="10"/>
        <v>495.929</v>
      </c>
      <c r="O89" s="130">
        <f t="shared" si="11"/>
        <v>1.0470000000000255</v>
      </c>
    </row>
    <row r="90" spans="1:15" ht="12.75">
      <c r="A90" s="155" t="s">
        <v>371</v>
      </c>
      <c r="B90" s="155" t="s">
        <v>104</v>
      </c>
      <c r="C90" s="156" t="s">
        <v>23</v>
      </c>
      <c r="D90" s="156" t="s">
        <v>17</v>
      </c>
      <c r="E90" s="157">
        <v>3</v>
      </c>
      <c r="F90" s="158">
        <v>5.97</v>
      </c>
      <c r="G90" s="159">
        <f t="shared" si="13"/>
        <v>17.91</v>
      </c>
      <c r="H90" s="158">
        <v>2.09</v>
      </c>
      <c r="I90" s="160">
        <f t="shared" si="12"/>
        <v>6.27</v>
      </c>
      <c r="J90" s="161">
        <f t="shared" si="14"/>
        <v>24.18</v>
      </c>
      <c r="K90" s="44">
        <f>0.85*'ORÇAMENTO CRICIUMA FINAL (2)'!F90</f>
        <v>5.1425</v>
      </c>
      <c r="L90" s="46">
        <f t="shared" si="9"/>
        <v>1.799875</v>
      </c>
      <c r="M90" s="58">
        <v>29.43</v>
      </c>
      <c r="N90" s="6">
        <f t="shared" si="10"/>
        <v>24.18</v>
      </c>
      <c r="O90" s="130">
        <f t="shared" si="11"/>
        <v>5.25</v>
      </c>
    </row>
    <row r="91" spans="1:15" ht="12.75">
      <c r="A91" s="155" t="s">
        <v>372</v>
      </c>
      <c r="B91" s="155" t="s">
        <v>105</v>
      </c>
      <c r="C91" s="156" t="s">
        <v>23</v>
      </c>
      <c r="D91" s="156" t="s">
        <v>17</v>
      </c>
      <c r="E91" s="157">
        <v>9</v>
      </c>
      <c r="F91" s="158">
        <v>21.23</v>
      </c>
      <c r="G91" s="159">
        <f t="shared" si="13"/>
        <v>191.07</v>
      </c>
      <c r="H91" s="158">
        <v>7.43</v>
      </c>
      <c r="I91" s="160">
        <f t="shared" si="12"/>
        <v>66.87</v>
      </c>
      <c r="J91" s="161">
        <f t="shared" si="14"/>
        <v>257.94</v>
      </c>
      <c r="K91" s="44">
        <v>18.3</v>
      </c>
      <c r="L91" s="46">
        <f>0.35*K91</f>
        <v>6.405</v>
      </c>
      <c r="M91" s="58">
        <v>258.21</v>
      </c>
      <c r="N91" s="6">
        <f t="shared" si="10"/>
        <v>257.94</v>
      </c>
      <c r="O91" s="130">
        <f t="shared" si="11"/>
        <v>0.2699999999999818</v>
      </c>
    </row>
    <row r="92" spans="1:15" ht="12.75">
      <c r="A92" s="155" t="s">
        <v>373</v>
      </c>
      <c r="B92" s="155" t="s">
        <v>106</v>
      </c>
      <c r="C92" s="156" t="s">
        <v>23</v>
      </c>
      <c r="D92" s="156" t="s">
        <v>17</v>
      </c>
      <c r="E92" s="157">
        <v>2</v>
      </c>
      <c r="F92" s="158">
        <v>5.88</v>
      </c>
      <c r="G92" s="159">
        <f t="shared" si="13"/>
        <v>11.76</v>
      </c>
      <c r="H92" s="158">
        <v>2.06</v>
      </c>
      <c r="I92" s="160">
        <f t="shared" si="12"/>
        <v>4.12</v>
      </c>
      <c r="J92" s="161">
        <f t="shared" si="14"/>
        <v>15.879999999999999</v>
      </c>
      <c r="K92" s="44">
        <f>0.85*'ORÇAMENTO CRICIUMA FINAL (2)'!F92</f>
        <v>5.066</v>
      </c>
      <c r="L92" s="46">
        <f t="shared" si="9"/>
        <v>1.7731</v>
      </c>
      <c r="M92" s="58">
        <v>19.44</v>
      </c>
      <c r="N92" s="6">
        <f t="shared" si="10"/>
        <v>15.879999999999999</v>
      </c>
      <c r="O92" s="130">
        <f t="shared" si="11"/>
        <v>3.5600000000000023</v>
      </c>
    </row>
    <row r="93" spans="1:15" ht="12.75">
      <c r="A93" s="155" t="s">
        <v>374</v>
      </c>
      <c r="B93" s="155" t="s">
        <v>107</v>
      </c>
      <c r="C93" s="156" t="s">
        <v>23</v>
      </c>
      <c r="D93" s="156" t="s">
        <v>17</v>
      </c>
      <c r="E93" s="157">
        <v>6</v>
      </c>
      <c r="F93" s="158">
        <v>12.65</v>
      </c>
      <c r="G93" s="159">
        <f t="shared" si="13"/>
        <v>75.9</v>
      </c>
      <c r="H93" s="158">
        <v>4.43</v>
      </c>
      <c r="I93" s="160">
        <f t="shared" si="12"/>
        <v>26.58</v>
      </c>
      <c r="J93" s="161">
        <f t="shared" si="14"/>
        <v>102.48</v>
      </c>
      <c r="K93" s="44">
        <f>0.85*'ORÇAMENTO CRICIUMA FINAL (2)'!F93</f>
        <v>10.9055</v>
      </c>
      <c r="L93" s="46">
        <f t="shared" si="9"/>
        <v>3.816925</v>
      </c>
      <c r="M93" s="58">
        <v>113.28</v>
      </c>
      <c r="N93" s="6">
        <f t="shared" si="10"/>
        <v>102.48</v>
      </c>
      <c r="O93" s="130">
        <f t="shared" si="11"/>
        <v>10.799999999999997</v>
      </c>
    </row>
    <row r="94" spans="1:15" ht="12.75">
      <c r="A94" s="155" t="s">
        <v>375</v>
      </c>
      <c r="B94" s="155" t="s">
        <v>108</v>
      </c>
      <c r="C94" s="156" t="s">
        <v>23</v>
      </c>
      <c r="D94" s="156" t="s">
        <v>17</v>
      </c>
      <c r="E94" s="157">
        <v>7</v>
      </c>
      <c r="F94" s="158">
        <v>4.41</v>
      </c>
      <c r="G94" s="159">
        <f t="shared" si="13"/>
        <v>30.87</v>
      </c>
      <c r="H94" s="158">
        <v>1.54</v>
      </c>
      <c r="I94" s="160">
        <f t="shared" si="12"/>
        <v>10.780000000000001</v>
      </c>
      <c r="J94" s="161">
        <f t="shared" si="14"/>
        <v>41.650000000000006</v>
      </c>
      <c r="K94" s="44">
        <v>3.8</v>
      </c>
      <c r="L94" s="46">
        <f t="shared" si="9"/>
        <v>1.3299999999999998</v>
      </c>
      <c r="M94" s="58">
        <v>44.52</v>
      </c>
      <c r="N94" s="6">
        <f t="shared" si="10"/>
        <v>41.650000000000006</v>
      </c>
      <c r="O94" s="130">
        <f t="shared" si="11"/>
        <v>2.8699999999999974</v>
      </c>
    </row>
    <row r="95" spans="1:15" ht="12.75">
      <c r="A95" s="155" t="s">
        <v>376</v>
      </c>
      <c r="B95" s="155" t="s">
        <v>109</v>
      </c>
      <c r="C95" s="156" t="s">
        <v>23</v>
      </c>
      <c r="D95" s="156" t="s">
        <v>17</v>
      </c>
      <c r="E95" s="157">
        <v>6</v>
      </c>
      <c r="F95" s="158">
        <v>4.06</v>
      </c>
      <c r="G95" s="159">
        <f t="shared" si="13"/>
        <v>24.36</v>
      </c>
      <c r="H95" s="158">
        <v>1.42</v>
      </c>
      <c r="I95" s="160">
        <f t="shared" si="12"/>
        <v>8.52</v>
      </c>
      <c r="J95" s="161">
        <f t="shared" si="14"/>
        <v>32.879999999999995</v>
      </c>
      <c r="K95" s="44">
        <v>3.5</v>
      </c>
      <c r="L95" s="46">
        <f t="shared" si="9"/>
        <v>1.2249999999999999</v>
      </c>
      <c r="M95" s="58">
        <v>33.3</v>
      </c>
      <c r="N95" s="6">
        <f t="shared" si="10"/>
        <v>32.879999999999995</v>
      </c>
      <c r="O95" s="130">
        <f t="shared" si="11"/>
        <v>0.4200000000000017</v>
      </c>
    </row>
    <row r="96" spans="1:15" ht="12.75">
      <c r="A96" s="155" t="s">
        <v>377</v>
      </c>
      <c r="B96" s="155" t="s">
        <v>110</v>
      </c>
      <c r="C96" s="156" t="s">
        <v>23</v>
      </c>
      <c r="D96" s="156" t="s">
        <v>17</v>
      </c>
      <c r="E96" s="157">
        <v>7</v>
      </c>
      <c r="F96" s="158">
        <v>4.52</v>
      </c>
      <c r="G96" s="159">
        <f t="shared" si="13"/>
        <v>31.639999999999997</v>
      </c>
      <c r="H96" s="158">
        <v>1.58</v>
      </c>
      <c r="I96" s="160">
        <f t="shared" si="12"/>
        <v>11.06</v>
      </c>
      <c r="J96" s="161">
        <f t="shared" si="14"/>
        <v>42.699999999999996</v>
      </c>
      <c r="K96" s="44">
        <v>3.9</v>
      </c>
      <c r="L96" s="46">
        <f t="shared" si="9"/>
        <v>1.365</v>
      </c>
      <c r="M96" s="58">
        <v>44.8</v>
      </c>
      <c r="N96" s="6">
        <f t="shared" si="10"/>
        <v>42.699999999999996</v>
      </c>
      <c r="O96" s="130">
        <f t="shared" si="11"/>
        <v>2.1000000000000014</v>
      </c>
    </row>
    <row r="97" spans="1:15" ht="12.75">
      <c r="A97" s="155" t="s">
        <v>378</v>
      </c>
      <c r="B97" s="155" t="s">
        <v>111</v>
      </c>
      <c r="C97" s="156" t="s">
        <v>23</v>
      </c>
      <c r="D97" s="156" t="s">
        <v>17</v>
      </c>
      <c r="E97" s="157">
        <v>7</v>
      </c>
      <c r="F97" s="158">
        <v>3.78</v>
      </c>
      <c r="G97" s="159">
        <f t="shared" si="13"/>
        <v>26.459999999999997</v>
      </c>
      <c r="H97" s="158">
        <v>1.32</v>
      </c>
      <c r="I97" s="160">
        <f t="shared" si="12"/>
        <v>9.24</v>
      </c>
      <c r="J97" s="161">
        <f t="shared" si="14"/>
        <v>35.699999999999996</v>
      </c>
      <c r="K97" s="44">
        <v>3.26</v>
      </c>
      <c r="L97" s="46">
        <f t="shared" si="9"/>
        <v>1.1409999999999998</v>
      </c>
      <c r="M97" s="58">
        <v>38.36</v>
      </c>
      <c r="N97" s="6">
        <f t="shared" si="10"/>
        <v>35.699999999999996</v>
      </c>
      <c r="O97" s="130">
        <f t="shared" si="11"/>
        <v>2.6600000000000037</v>
      </c>
    </row>
    <row r="98" spans="1:15" ht="12.75">
      <c r="A98" s="155" t="s">
        <v>379</v>
      </c>
      <c r="B98" s="155" t="s">
        <v>112</v>
      </c>
      <c r="C98" s="156" t="s">
        <v>23</v>
      </c>
      <c r="D98" s="156" t="s">
        <v>17</v>
      </c>
      <c r="E98" s="157">
        <v>16</v>
      </c>
      <c r="F98" s="158">
        <v>4.13</v>
      </c>
      <c r="G98" s="159">
        <f t="shared" si="13"/>
        <v>66.08</v>
      </c>
      <c r="H98" s="158">
        <v>1.45</v>
      </c>
      <c r="I98" s="160">
        <f t="shared" si="12"/>
        <v>23.2</v>
      </c>
      <c r="J98" s="161">
        <f t="shared" si="14"/>
        <v>89.28</v>
      </c>
      <c r="K98" s="44">
        <v>3.56</v>
      </c>
      <c r="L98" s="46">
        <f t="shared" si="9"/>
        <v>1.246</v>
      </c>
      <c r="M98" s="58">
        <v>97.12</v>
      </c>
      <c r="N98" s="6">
        <f t="shared" si="10"/>
        <v>89.28</v>
      </c>
      <c r="O98" s="130">
        <f t="shared" si="11"/>
        <v>7.840000000000003</v>
      </c>
    </row>
    <row r="99" spans="1:15" ht="12.75">
      <c r="A99" s="155" t="s">
        <v>380</v>
      </c>
      <c r="B99" s="155" t="s">
        <v>113</v>
      </c>
      <c r="C99" s="156" t="s">
        <v>23</v>
      </c>
      <c r="D99" s="156" t="s">
        <v>17</v>
      </c>
      <c r="E99" s="157">
        <v>1</v>
      </c>
      <c r="F99" s="158">
        <v>4.43</v>
      </c>
      <c r="G99" s="159">
        <f t="shared" si="13"/>
        <v>4.43</v>
      </c>
      <c r="H99" s="158">
        <v>1.55</v>
      </c>
      <c r="I99" s="160">
        <f t="shared" si="12"/>
        <v>1.55</v>
      </c>
      <c r="J99" s="161">
        <f t="shared" si="14"/>
        <v>5.9799999999999995</v>
      </c>
      <c r="K99" s="44">
        <f>0.85*'ORÇAMENTO CRICIUMA FINAL (2)'!F99</f>
        <v>3.8165</v>
      </c>
      <c r="L99" s="46">
        <f t="shared" si="9"/>
        <v>1.335775</v>
      </c>
      <c r="M99" s="58">
        <v>9.33</v>
      </c>
      <c r="N99" s="6">
        <f t="shared" si="10"/>
        <v>5.9799999999999995</v>
      </c>
      <c r="O99" s="130">
        <f t="shared" si="11"/>
        <v>3.3500000000000005</v>
      </c>
    </row>
    <row r="100" spans="1:15" ht="25.5">
      <c r="A100" s="155" t="s">
        <v>381</v>
      </c>
      <c r="B100" s="155" t="s">
        <v>114</v>
      </c>
      <c r="C100" s="156" t="s">
        <v>23</v>
      </c>
      <c r="D100" s="156" t="s">
        <v>17</v>
      </c>
      <c r="E100" s="157">
        <v>6</v>
      </c>
      <c r="F100" s="158">
        <v>11.26</v>
      </c>
      <c r="G100" s="159">
        <f t="shared" si="13"/>
        <v>67.56</v>
      </c>
      <c r="H100" s="158">
        <v>3.94</v>
      </c>
      <c r="I100" s="160">
        <f t="shared" si="12"/>
        <v>23.64</v>
      </c>
      <c r="J100" s="161">
        <f t="shared" si="14"/>
        <v>91.2</v>
      </c>
      <c r="K100" s="44">
        <f>0.85*'ORÇAMENTO CRICIUMA FINAL (2)'!F100</f>
        <v>9.706999999999999</v>
      </c>
      <c r="L100" s="46">
        <f t="shared" si="9"/>
        <v>3.3974499999999996</v>
      </c>
      <c r="M100" s="58">
        <v>100.8</v>
      </c>
      <c r="N100" s="6">
        <f t="shared" si="10"/>
        <v>91.2</v>
      </c>
      <c r="O100" s="130">
        <f t="shared" si="11"/>
        <v>9.599999999999994</v>
      </c>
    </row>
    <row r="101" spans="1:15" ht="25.5">
      <c r="A101" s="155" t="s">
        <v>382</v>
      </c>
      <c r="B101" s="155" t="s">
        <v>115</v>
      </c>
      <c r="C101" s="156" t="s">
        <v>23</v>
      </c>
      <c r="D101" s="156" t="s">
        <v>17</v>
      </c>
      <c r="E101" s="157">
        <v>1</v>
      </c>
      <c r="F101" s="158">
        <v>24.13</v>
      </c>
      <c r="G101" s="159">
        <f t="shared" si="13"/>
        <v>24.13</v>
      </c>
      <c r="H101" s="158">
        <v>8.44</v>
      </c>
      <c r="I101" s="160">
        <f t="shared" si="12"/>
        <v>8.44</v>
      </c>
      <c r="J101" s="161">
        <f t="shared" si="14"/>
        <v>32.57</v>
      </c>
      <c r="K101" s="44">
        <v>20.8</v>
      </c>
      <c r="L101" s="46">
        <f t="shared" si="9"/>
        <v>7.279999999999999</v>
      </c>
      <c r="M101" s="58">
        <v>32.81</v>
      </c>
      <c r="N101" s="6">
        <f t="shared" si="10"/>
        <v>32.57</v>
      </c>
      <c r="O101" s="130">
        <f t="shared" si="11"/>
        <v>0.240000000000002</v>
      </c>
    </row>
    <row r="102" spans="1:15" ht="12.75">
      <c r="A102" s="155" t="s">
        <v>383</v>
      </c>
      <c r="B102" s="155" t="s">
        <v>116</v>
      </c>
      <c r="C102" s="156" t="s">
        <v>52</v>
      </c>
      <c r="D102" s="156" t="s">
        <v>17</v>
      </c>
      <c r="E102" s="157">
        <v>6</v>
      </c>
      <c r="F102" s="158">
        <v>2.09</v>
      </c>
      <c r="G102" s="159">
        <f t="shared" si="13"/>
        <v>12.54</v>
      </c>
      <c r="H102" s="158">
        <v>0</v>
      </c>
      <c r="I102" s="160">
        <f t="shared" si="12"/>
        <v>0</v>
      </c>
      <c r="J102" s="161">
        <f t="shared" si="14"/>
        <v>12.54</v>
      </c>
      <c r="K102" s="44">
        <v>1.8</v>
      </c>
      <c r="L102" s="46"/>
      <c r="M102" s="58">
        <v>12.66</v>
      </c>
      <c r="N102" s="6">
        <f t="shared" si="10"/>
        <v>12.54</v>
      </c>
      <c r="O102" s="130">
        <f t="shared" si="11"/>
        <v>0.120000000000001</v>
      </c>
    </row>
    <row r="103" spans="1:15" s="8" customFormat="1" ht="12.75">
      <c r="A103" s="165" t="s">
        <v>117</v>
      </c>
      <c r="B103" s="165" t="s">
        <v>118</v>
      </c>
      <c r="C103" s="175"/>
      <c r="D103" s="175"/>
      <c r="E103" s="176"/>
      <c r="F103" s="177"/>
      <c r="G103" s="178"/>
      <c r="H103" s="163"/>
      <c r="I103" s="179"/>
      <c r="J103" s="180"/>
      <c r="K103" s="44">
        <f>0.85*'ORÇAMENTO CRICIUMA FINAL (2)'!F103</f>
        <v>0</v>
      </c>
      <c r="L103" s="46">
        <f t="shared" si="9"/>
        <v>0</v>
      </c>
      <c r="M103" s="128"/>
      <c r="N103" s="6">
        <f t="shared" si="10"/>
        <v>0</v>
      </c>
      <c r="O103" s="130">
        <f t="shared" si="11"/>
        <v>0</v>
      </c>
    </row>
    <row r="104" spans="1:15" ht="12.75">
      <c r="A104" s="155" t="s">
        <v>384</v>
      </c>
      <c r="B104" s="155" t="s">
        <v>119</v>
      </c>
      <c r="C104" s="156" t="s">
        <v>23</v>
      </c>
      <c r="D104" s="156" t="s">
        <v>17</v>
      </c>
      <c r="E104" s="157">
        <v>13</v>
      </c>
      <c r="F104" s="158">
        <v>2.32</v>
      </c>
      <c r="G104" s="159">
        <f>F104*E104</f>
        <v>30.159999999999997</v>
      </c>
      <c r="H104" s="158">
        <v>0.81</v>
      </c>
      <c r="I104" s="160">
        <f t="shared" si="12"/>
        <v>10.530000000000001</v>
      </c>
      <c r="J104" s="161">
        <f>G104+I104</f>
        <v>40.69</v>
      </c>
      <c r="K104" s="44">
        <v>2</v>
      </c>
      <c r="L104" s="46">
        <f t="shared" si="9"/>
        <v>0.7</v>
      </c>
      <c r="M104" s="58">
        <v>40.82</v>
      </c>
      <c r="N104" s="6">
        <f t="shared" si="10"/>
        <v>40.69</v>
      </c>
      <c r="O104" s="130">
        <f t="shared" si="11"/>
        <v>0.13000000000000256</v>
      </c>
    </row>
    <row r="105" spans="1:15" ht="12.75">
      <c r="A105" s="155" t="s">
        <v>385</v>
      </c>
      <c r="B105" s="155" t="s">
        <v>86</v>
      </c>
      <c r="C105" s="156" t="s">
        <v>23</v>
      </c>
      <c r="D105" s="156" t="s">
        <v>37</v>
      </c>
      <c r="E105" s="157">
        <v>38.46</v>
      </c>
      <c r="F105" s="158">
        <v>2.53</v>
      </c>
      <c r="G105" s="159">
        <f>F105*E105</f>
        <v>97.3038</v>
      </c>
      <c r="H105" s="158">
        <v>0.89</v>
      </c>
      <c r="I105" s="160">
        <f t="shared" si="12"/>
        <v>34.2294</v>
      </c>
      <c r="J105" s="161">
        <f>G105+I105</f>
        <v>131.5332</v>
      </c>
      <c r="K105" s="44">
        <v>2.18</v>
      </c>
      <c r="L105" s="46">
        <f t="shared" si="9"/>
        <v>0.763</v>
      </c>
      <c r="M105" s="58">
        <v>131.9178</v>
      </c>
      <c r="N105" s="6">
        <f t="shared" si="10"/>
        <v>131.5332</v>
      </c>
      <c r="O105" s="130">
        <f t="shared" si="11"/>
        <v>0.38460000000000605</v>
      </c>
    </row>
    <row r="106" spans="1:15" ht="12.75">
      <c r="A106" s="155" t="s">
        <v>386</v>
      </c>
      <c r="B106" s="155" t="s">
        <v>120</v>
      </c>
      <c r="C106" s="156" t="s">
        <v>23</v>
      </c>
      <c r="D106" s="156" t="s">
        <v>17</v>
      </c>
      <c r="E106" s="157">
        <v>4</v>
      </c>
      <c r="F106" s="158">
        <v>1.14</v>
      </c>
      <c r="G106" s="159">
        <f>F106*E106</f>
        <v>4.56</v>
      </c>
      <c r="H106" s="158">
        <v>0.4</v>
      </c>
      <c r="I106" s="160">
        <f t="shared" si="12"/>
        <v>1.6</v>
      </c>
      <c r="J106" s="161">
        <f>G106+I106</f>
        <v>6.16</v>
      </c>
      <c r="K106" s="44">
        <f>0.85*'ORÇAMENTO CRICIUMA FINAL (2)'!F106</f>
        <v>0.9859999999999999</v>
      </c>
      <c r="L106" s="46">
        <f t="shared" si="9"/>
        <v>0.34509999999999996</v>
      </c>
      <c r="M106" s="58">
        <v>14.32</v>
      </c>
      <c r="N106" s="6">
        <f t="shared" si="10"/>
        <v>6.16</v>
      </c>
      <c r="O106" s="130">
        <f t="shared" si="11"/>
        <v>8.16</v>
      </c>
    </row>
    <row r="107" spans="1:15" s="8" customFormat="1" ht="12.75">
      <c r="A107" s="165" t="s">
        <v>121</v>
      </c>
      <c r="B107" s="165" t="s">
        <v>122</v>
      </c>
      <c r="C107" s="175"/>
      <c r="D107" s="175"/>
      <c r="E107" s="176"/>
      <c r="F107" s="177"/>
      <c r="G107" s="178"/>
      <c r="H107" s="163"/>
      <c r="I107" s="179"/>
      <c r="J107" s="180"/>
      <c r="K107" s="24"/>
      <c r="L107" s="118"/>
      <c r="M107" s="128"/>
      <c r="N107" s="6">
        <f t="shared" si="10"/>
        <v>0</v>
      </c>
      <c r="O107" s="130">
        <f t="shared" si="11"/>
        <v>0</v>
      </c>
    </row>
    <row r="108" spans="1:15" ht="38.25">
      <c r="A108" s="155" t="s">
        <v>387</v>
      </c>
      <c r="B108" s="155" t="s">
        <v>123</v>
      </c>
      <c r="C108" s="156" t="s">
        <v>23</v>
      </c>
      <c r="D108" s="156" t="s">
        <v>17</v>
      </c>
      <c r="E108" s="157">
        <v>1</v>
      </c>
      <c r="F108" s="158">
        <v>98.6</v>
      </c>
      <c r="G108" s="159">
        <f>F108*E108</f>
        <v>98.6</v>
      </c>
      <c r="H108" s="158">
        <v>121.8</v>
      </c>
      <c r="I108" s="160">
        <f t="shared" si="12"/>
        <v>121.8</v>
      </c>
      <c r="J108" s="161">
        <f>G108+I108</f>
        <v>220.39999999999998</v>
      </c>
      <c r="K108" s="5">
        <v>85</v>
      </c>
      <c r="L108" s="117">
        <v>105</v>
      </c>
      <c r="M108" s="58">
        <v>230.74</v>
      </c>
      <c r="N108" s="6">
        <f t="shared" si="10"/>
        <v>220.39999999999998</v>
      </c>
      <c r="O108" s="130">
        <f t="shared" si="11"/>
        <v>10.340000000000032</v>
      </c>
    </row>
    <row r="109" spans="1:15" ht="38.25">
      <c r="A109" s="155" t="s">
        <v>388</v>
      </c>
      <c r="B109" s="155" t="s">
        <v>124</v>
      </c>
      <c r="C109" s="156" t="s">
        <v>23</v>
      </c>
      <c r="D109" s="156" t="s">
        <v>17</v>
      </c>
      <c r="E109" s="157">
        <v>5</v>
      </c>
      <c r="F109" s="158">
        <v>46.4</v>
      </c>
      <c r="G109" s="159">
        <f>F109*E109</f>
        <v>232</v>
      </c>
      <c r="H109" s="158">
        <v>69.6</v>
      </c>
      <c r="I109" s="160">
        <f t="shared" si="12"/>
        <v>348</v>
      </c>
      <c r="J109" s="161">
        <f>G109+I109</f>
        <v>580</v>
      </c>
      <c r="K109" s="5">
        <v>40</v>
      </c>
      <c r="L109" s="117">
        <v>60</v>
      </c>
      <c r="M109" s="58">
        <v>586.75</v>
      </c>
      <c r="N109" s="6">
        <f t="shared" si="10"/>
        <v>580</v>
      </c>
      <c r="O109" s="130">
        <f t="shared" si="11"/>
        <v>6.75</v>
      </c>
    </row>
    <row r="110" spans="1:15" ht="38.25">
      <c r="A110" s="155" t="s">
        <v>389</v>
      </c>
      <c r="B110" s="155" t="s">
        <v>125</v>
      </c>
      <c r="C110" s="156" t="s">
        <v>23</v>
      </c>
      <c r="D110" s="156" t="s">
        <v>17</v>
      </c>
      <c r="E110" s="157">
        <v>2</v>
      </c>
      <c r="F110" s="158">
        <v>156.6</v>
      </c>
      <c r="G110" s="159">
        <f>F110*E110</f>
        <v>313.2</v>
      </c>
      <c r="H110" s="158">
        <v>179.8</v>
      </c>
      <c r="I110" s="160">
        <f t="shared" si="12"/>
        <v>359.6</v>
      </c>
      <c r="J110" s="161">
        <f>G110+I110</f>
        <v>672.8</v>
      </c>
      <c r="K110" s="5">
        <v>135</v>
      </c>
      <c r="L110" s="117">
        <v>155</v>
      </c>
      <c r="M110" s="58">
        <v>678.6</v>
      </c>
      <c r="N110" s="6">
        <f t="shared" si="10"/>
        <v>672.8</v>
      </c>
      <c r="O110" s="130">
        <f t="shared" si="11"/>
        <v>5.800000000000068</v>
      </c>
    </row>
    <row r="111" spans="1:15" ht="12.75">
      <c r="A111" s="155"/>
      <c r="B111" s="166" t="s">
        <v>466</v>
      </c>
      <c r="C111" s="156"/>
      <c r="D111" s="156"/>
      <c r="E111" s="157"/>
      <c r="F111" s="167"/>
      <c r="G111" s="159"/>
      <c r="H111" s="163"/>
      <c r="I111" s="160"/>
      <c r="J111" s="168">
        <f>SUM(J67:J110)</f>
        <v>4503.9295</v>
      </c>
      <c r="M111" s="128">
        <v>4656.785200000001</v>
      </c>
      <c r="N111" s="12">
        <f t="shared" si="10"/>
        <v>4503.9295</v>
      </c>
      <c r="O111" s="131">
        <f t="shared" si="11"/>
        <v>152.85570000000098</v>
      </c>
    </row>
    <row r="112" spans="1:15" s="8" customFormat="1" ht="12.75">
      <c r="A112" s="144" t="s">
        <v>126</v>
      </c>
      <c r="B112" s="144" t="s">
        <v>127</v>
      </c>
      <c r="C112" s="181"/>
      <c r="D112" s="181"/>
      <c r="E112" s="182"/>
      <c r="F112" s="183"/>
      <c r="G112" s="184"/>
      <c r="H112" s="170"/>
      <c r="I112" s="185"/>
      <c r="J112" s="186"/>
      <c r="K112" s="24"/>
      <c r="L112" s="118"/>
      <c r="M112" s="128"/>
      <c r="N112" s="6">
        <f t="shared" si="10"/>
        <v>0</v>
      </c>
      <c r="O112" s="130">
        <f t="shared" si="11"/>
        <v>0</v>
      </c>
    </row>
    <row r="113" spans="1:15" s="8" customFormat="1" ht="12.75">
      <c r="A113" s="165" t="s">
        <v>128</v>
      </c>
      <c r="B113" s="165" t="s">
        <v>129</v>
      </c>
      <c r="C113" s="175"/>
      <c r="D113" s="175"/>
      <c r="E113" s="176"/>
      <c r="F113" s="177"/>
      <c r="G113" s="178"/>
      <c r="H113" s="163"/>
      <c r="I113" s="179"/>
      <c r="J113" s="180"/>
      <c r="K113" s="24"/>
      <c r="L113" s="118"/>
      <c r="M113" s="128"/>
      <c r="N113" s="6">
        <f t="shared" si="10"/>
        <v>0</v>
      </c>
      <c r="O113" s="130">
        <f t="shared" si="11"/>
        <v>0</v>
      </c>
    </row>
    <row r="114" spans="1:15" ht="25.5">
      <c r="A114" s="155" t="s">
        <v>390</v>
      </c>
      <c r="B114" s="155" t="s">
        <v>130</v>
      </c>
      <c r="C114" s="156" t="s">
        <v>52</v>
      </c>
      <c r="D114" s="156" t="s">
        <v>17</v>
      </c>
      <c r="E114" s="157">
        <v>1</v>
      </c>
      <c r="F114" s="158">
        <v>79993.6</v>
      </c>
      <c r="G114" s="159">
        <f>F114*E114</f>
        <v>79993.6</v>
      </c>
      <c r="H114" s="158">
        <v>0</v>
      </c>
      <c r="I114" s="160">
        <f t="shared" si="12"/>
        <v>0</v>
      </c>
      <c r="J114" s="161">
        <f>G114+I114</f>
        <v>79993.6</v>
      </c>
      <c r="K114" s="5">
        <v>68960</v>
      </c>
      <c r="M114" s="58">
        <v>80000</v>
      </c>
      <c r="N114" s="6">
        <f t="shared" si="10"/>
        <v>79993.6</v>
      </c>
      <c r="O114" s="130">
        <f t="shared" si="11"/>
        <v>6.399999999994179</v>
      </c>
    </row>
    <row r="115" spans="1:15" ht="25.5">
      <c r="A115" s="155" t="s">
        <v>391</v>
      </c>
      <c r="B115" s="155" t="s">
        <v>131</v>
      </c>
      <c r="C115" s="156" t="s">
        <v>52</v>
      </c>
      <c r="D115" s="156" t="s">
        <v>13</v>
      </c>
      <c r="E115" s="157">
        <v>390.69</v>
      </c>
      <c r="F115" s="158">
        <v>58.94</v>
      </c>
      <c r="G115" s="159">
        <f>F115*E115</f>
        <v>23027.2686</v>
      </c>
      <c r="H115" s="158">
        <v>0</v>
      </c>
      <c r="I115" s="160">
        <f t="shared" si="12"/>
        <v>0</v>
      </c>
      <c r="J115" s="161">
        <f>G115+I115</f>
        <v>23027.2686</v>
      </c>
      <c r="K115" s="5">
        <v>50.81</v>
      </c>
      <c r="M115" s="58">
        <v>23031.1755</v>
      </c>
      <c r="N115" s="6">
        <f t="shared" si="10"/>
        <v>23027.2686</v>
      </c>
      <c r="O115" s="130">
        <f t="shared" si="11"/>
        <v>3.9069000000017695</v>
      </c>
    </row>
    <row r="116" spans="1:15" ht="12.75">
      <c r="A116" s="155"/>
      <c r="B116" s="166" t="s">
        <v>466</v>
      </c>
      <c r="C116" s="156"/>
      <c r="D116" s="156"/>
      <c r="E116" s="157"/>
      <c r="F116" s="167"/>
      <c r="G116" s="159"/>
      <c r="H116" s="163"/>
      <c r="I116" s="160"/>
      <c r="J116" s="168">
        <f>SUM(J114:J115)</f>
        <v>103020.8686</v>
      </c>
      <c r="M116" s="128">
        <v>103031.1755</v>
      </c>
      <c r="N116" s="12">
        <f t="shared" si="10"/>
        <v>103020.8686</v>
      </c>
      <c r="O116" s="131">
        <f t="shared" si="11"/>
        <v>10.306899999995949</v>
      </c>
    </row>
    <row r="117" spans="1:15" s="8" customFormat="1" ht="25.5">
      <c r="A117" s="144" t="s">
        <v>132</v>
      </c>
      <c r="B117" s="144" t="s">
        <v>133</v>
      </c>
      <c r="C117" s="181"/>
      <c r="D117" s="181"/>
      <c r="E117" s="182"/>
      <c r="F117" s="183"/>
      <c r="G117" s="184"/>
      <c r="H117" s="170"/>
      <c r="I117" s="185"/>
      <c r="J117" s="186"/>
      <c r="K117" s="24"/>
      <c r="L117" s="118"/>
      <c r="M117" s="128"/>
      <c r="N117" s="6">
        <f t="shared" si="10"/>
        <v>0</v>
      </c>
      <c r="O117" s="130">
        <f t="shared" si="11"/>
        <v>0</v>
      </c>
    </row>
    <row r="118" spans="1:15" s="8" customFormat="1" ht="12.75">
      <c r="A118" s="165" t="s">
        <v>134</v>
      </c>
      <c r="B118" s="165" t="s">
        <v>135</v>
      </c>
      <c r="C118" s="175"/>
      <c r="D118" s="175"/>
      <c r="E118" s="176"/>
      <c r="F118" s="177"/>
      <c r="G118" s="178"/>
      <c r="H118" s="163"/>
      <c r="I118" s="179"/>
      <c r="J118" s="180"/>
      <c r="K118" s="24"/>
      <c r="L118" s="118"/>
      <c r="M118" s="128"/>
      <c r="N118" s="6">
        <f t="shared" si="10"/>
        <v>0</v>
      </c>
      <c r="O118" s="130">
        <f t="shared" si="11"/>
        <v>0</v>
      </c>
    </row>
    <row r="119" spans="1:15" ht="25.5">
      <c r="A119" s="155" t="s">
        <v>392</v>
      </c>
      <c r="B119" s="155" t="s">
        <v>136</v>
      </c>
      <c r="C119" s="156" t="s">
        <v>52</v>
      </c>
      <c r="D119" s="156" t="s">
        <v>13</v>
      </c>
      <c r="E119" s="157">
        <v>390.69</v>
      </c>
      <c r="F119" s="158">
        <v>13.71</v>
      </c>
      <c r="G119" s="159">
        <f>F119*E119</f>
        <v>5356.3599</v>
      </c>
      <c r="H119" s="158">
        <v>0</v>
      </c>
      <c r="I119" s="160">
        <f t="shared" si="12"/>
        <v>0</v>
      </c>
      <c r="J119" s="161">
        <f>G119+I119</f>
        <v>5356.3599</v>
      </c>
      <c r="K119" s="5">
        <v>11.82</v>
      </c>
      <c r="M119" s="58">
        <v>5360.2668</v>
      </c>
      <c r="N119" s="6">
        <f t="shared" si="10"/>
        <v>5356.3599</v>
      </c>
      <c r="O119" s="130">
        <f t="shared" si="11"/>
        <v>3.9068999999999505</v>
      </c>
    </row>
    <row r="120" spans="1:15" ht="12.75">
      <c r="A120" s="155"/>
      <c r="B120" s="166" t="s">
        <v>466</v>
      </c>
      <c r="C120" s="156"/>
      <c r="D120" s="156"/>
      <c r="E120" s="157"/>
      <c r="F120" s="167"/>
      <c r="G120" s="159"/>
      <c r="H120" s="163"/>
      <c r="I120" s="160"/>
      <c r="J120" s="168">
        <f>SUM(J119)</f>
        <v>5356.3599</v>
      </c>
      <c r="M120" s="128">
        <v>5360.2668</v>
      </c>
      <c r="N120" s="12">
        <f t="shared" si="10"/>
        <v>5356.3599</v>
      </c>
      <c r="O120" s="131">
        <f t="shared" si="11"/>
        <v>3.9068999999999505</v>
      </c>
    </row>
    <row r="121" spans="1:15" s="8" customFormat="1" ht="12.75">
      <c r="A121" s="144" t="s">
        <v>137</v>
      </c>
      <c r="B121" s="144" t="s">
        <v>138</v>
      </c>
      <c r="C121" s="181"/>
      <c r="D121" s="181"/>
      <c r="E121" s="182"/>
      <c r="F121" s="183"/>
      <c r="G121" s="184"/>
      <c r="H121" s="170"/>
      <c r="I121" s="185"/>
      <c r="J121" s="186"/>
      <c r="K121" s="24"/>
      <c r="L121" s="118"/>
      <c r="M121" s="128"/>
      <c r="N121" s="6">
        <f t="shared" si="10"/>
        <v>0</v>
      </c>
      <c r="O121" s="130">
        <f t="shared" si="11"/>
        <v>0</v>
      </c>
    </row>
    <row r="122" spans="1:15" s="8" customFormat="1" ht="12.75">
      <c r="A122" s="165" t="s">
        <v>139</v>
      </c>
      <c r="B122" s="165" t="s">
        <v>140</v>
      </c>
      <c r="C122" s="175"/>
      <c r="D122" s="175"/>
      <c r="E122" s="176"/>
      <c r="F122" s="177"/>
      <c r="G122" s="178"/>
      <c r="H122" s="163"/>
      <c r="I122" s="179"/>
      <c r="J122" s="180"/>
      <c r="K122" s="24"/>
      <c r="L122" s="118"/>
      <c r="M122" s="128"/>
      <c r="N122" s="6">
        <f t="shared" si="10"/>
        <v>0</v>
      </c>
      <c r="O122" s="130">
        <f t="shared" si="11"/>
        <v>0</v>
      </c>
    </row>
    <row r="123" spans="1:15" ht="25.5">
      <c r="A123" s="155" t="s">
        <v>393</v>
      </c>
      <c r="B123" s="155" t="s">
        <v>141</v>
      </c>
      <c r="C123" s="156" t="s">
        <v>23</v>
      </c>
      <c r="D123" s="156" t="s">
        <v>13</v>
      </c>
      <c r="E123" s="157">
        <v>432.85</v>
      </c>
      <c r="F123" s="158">
        <v>15.11</v>
      </c>
      <c r="G123" s="159">
        <f>F123*E123</f>
        <v>6540.3635</v>
      </c>
      <c r="H123" s="158">
        <v>2.73</v>
      </c>
      <c r="I123" s="160">
        <f t="shared" si="12"/>
        <v>1181.6805000000002</v>
      </c>
      <c r="J123" s="161">
        <f>G123+I123</f>
        <v>7722.044000000001</v>
      </c>
      <c r="K123" s="5">
        <v>13.03</v>
      </c>
      <c r="L123" s="117">
        <v>2.35</v>
      </c>
      <c r="M123" s="58">
        <v>7730.701</v>
      </c>
      <c r="N123" s="6">
        <f t="shared" si="10"/>
        <v>7722.044000000001</v>
      </c>
      <c r="O123" s="130">
        <f t="shared" si="11"/>
        <v>8.656999999999243</v>
      </c>
    </row>
    <row r="124" spans="1:15" ht="25.5">
      <c r="A124" s="155" t="s">
        <v>394</v>
      </c>
      <c r="B124" s="155" t="s">
        <v>142</v>
      </c>
      <c r="C124" s="156" t="s">
        <v>23</v>
      </c>
      <c r="D124" s="156" t="s">
        <v>13</v>
      </c>
      <c r="E124" s="157">
        <v>75.5</v>
      </c>
      <c r="F124" s="158">
        <v>4.06</v>
      </c>
      <c r="G124" s="159">
        <f>F124*E124</f>
        <v>306.53</v>
      </c>
      <c r="H124" s="158">
        <v>6.03</v>
      </c>
      <c r="I124" s="160">
        <f t="shared" si="12"/>
        <v>455.26500000000004</v>
      </c>
      <c r="J124" s="161">
        <f>G124+I124</f>
        <v>761.7950000000001</v>
      </c>
      <c r="K124" s="5">
        <v>3.5</v>
      </c>
      <c r="L124" s="117">
        <v>5.2</v>
      </c>
      <c r="M124" s="58">
        <v>764.06</v>
      </c>
      <c r="N124" s="6">
        <f t="shared" si="10"/>
        <v>761.7950000000001</v>
      </c>
      <c r="O124" s="130">
        <f t="shared" si="11"/>
        <v>2.2649999999998727</v>
      </c>
    </row>
    <row r="125" spans="1:15" ht="12.75">
      <c r="A125" s="155"/>
      <c r="B125" s="166" t="s">
        <v>466</v>
      </c>
      <c r="C125" s="156"/>
      <c r="D125" s="156"/>
      <c r="E125" s="157"/>
      <c r="F125" s="167"/>
      <c r="G125" s="159"/>
      <c r="H125" s="163"/>
      <c r="I125" s="160"/>
      <c r="J125" s="168">
        <f>SUM(J123:J124)</f>
        <v>8483.839</v>
      </c>
      <c r="M125" s="128">
        <v>8494.761</v>
      </c>
      <c r="N125" s="12">
        <f t="shared" si="10"/>
        <v>8483.839</v>
      </c>
      <c r="O125" s="131">
        <f t="shared" si="11"/>
        <v>10.92200000000048</v>
      </c>
    </row>
    <row r="126" spans="1:15" s="8" customFormat="1" ht="12.75">
      <c r="A126" s="144" t="s">
        <v>143</v>
      </c>
      <c r="B126" s="144" t="s">
        <v>144</v>
      </c>
      <c r="C126" s="181"/>
      <c r="D126" s="181"/>
      <c r="E126" s="182"/>
      <c r="F126" s="183"/>
      <c r="G126" s="184"/>
      <c r="H126" s="170"/>
      <c r="I126" s="185"/>
      <c r="J126" s="186"/>
      <c r="K126" s="24"/>
      <c r="L126" s="118"/>
      <c r="M126" s="128"/>
      <c r="N126" s="6">
        <f t="shared" si="10"/>
        <v>0</v>
      </c>
      <c r="O126" s="130">
        <f t="shared" si="11"/>
        <v>0</v>
      </c>
    </row>
    <row r="127" spans="1:15" s="8" customFormat="1" ht="12.75">
      <c r="A127" s="165" t="s">
        <v>145</v>
      </c>
      <c r="B127" s="165" t="s">
        <v>146</v>
      </c>
      <c r="C127" s="175"/>
      <c r="D127" s="175"/>
      <c r="E127" s="176"/>
      <c r="F127" s="177"/>
      <c r="G127" s="178"/>
      <c r="H127" s="158">
        <v>0</v>
      </c>
      <c r="I127" s="179"/>
      <c r="J127" s="180"/>
      <c r="K127" s="24"/>
      <c r="L127" s="118"/>
      <c r="M127" s="128"/>
      <c r="N127" s="6">
        <f t="shared" si="10"/>
        <v>0</v>
      </c>
      <c r="O127" s="130">
        <f t="shared" si="11"/>
        <v>0</v>
      </c>
    </row>
    <row r="128" spans="1:15" ht="12.75">
      <c r="A128" s="155" t="s">
        <v>395</v>
      </c>
      <c r="B128" s="155" t="s">
        <v>147</v>
      </c>
      <c r="C128" s="156" t="s">
        <v>23</v>
      </c>
      <c r="D128" s="156" t="s">
        <v>13</v>
      </c>
      <c r="E128" s="157">
        <v>126.04</v>
      </c>
      <c r="F128" s="158">
        <v>2.61</v>
      </c>
      <c r="G128" s="159">
        <f>F128*E128</f>
        <v>328.9644</v>
      </c>
      <c r="H128" s="158">
        <v>8.27</v>
      </c>
      <c r="I128" s="160">
        <f t="shared" si="12"/>
        <v>1042.3508</v>
      </c>
      <c r="J128" s="161">
        <f>G128+I128</f>
        <v>1371.3152</v>
      </c>
      <c r="K128" s="5">
        <v>2.25</v>
      </c>
      <c r="L128" s="117">
        <v>7.13</v>
      </c>
      <c r="M128" s="58">
        <v>1373.836</v>
      </c>
      <c r="N128" s="6">
        <f t="shared" si="10"/>
        <v>1371.3152</v>
      </c>
      <c r="O128" s="130">
        <f t="shared" si="11"/>
        <v>2.5208000000000084</v>
      </c>
    </row>
    <row r="129" spans="1:15" ht="12.75">
      <c r="A129" s="155" t="s">
        <v>396</v>
      </c>
      <c r="B129" s="155" t="s">
        <v>70</v>
      </c>
      <c r="C129" s="156" t="s">
        <v>23</v>
      </c>
      <c r="D129" s="156" t="s">
        <v>13</v>
      </c>
      <c r="E129" s="157">
        <v>503.96</v>
      </c>
      <c r="F129" s="158">
        <v>1.17</v>
      </c>
      <c r="G129" s="159">
        <f>F129*E129</f>
        <v>589.6332</v>
      </c>
      <c r="H129" s="158">
        <v>1.69</v>
      </c>
      <c r="I129" s="160">
        <f t="shared" si="12"/>
        <v>851.6923999999999</v>
      </c>
      <c r="J129" s="161">
        <f>G129+I129</f>
        <v>1441.3256</v>
      </c>
      <c r="K129" s="5">
        <v>1.01</v>
      </c>
      <c r="L129" s="117">
        <v>1.46</v>
      </c>
      <c r="M129" s="58">
        <v>1446.3652</v>
      </c>
      <c r="N129" s="6">
        <f t="shared" si="10"/>
        <v>1441.3256</v>
      </c>
      <c r="O129" s="130">
        <f t="shared" si="11"/>
        <v>5.039600000000064</v>
      </c>
    </row>
    <row r="130" spans="1:15" ht="25.5">
      <c r="A130" s="155" t="s">
        <v>397</v>
      </c>
      <c r="B130" s="155" t="s">
        <v>148</v>
      </c>
      <c r="C130" s="156" t="s">
        <v>23</v>
      </c>
      <c r="D130" s="156" t="s">
        <v>13</v>
      </c>
      <c r="E130" s="157">
        <v>372.88</v>
      </c>
      <c r="F130" s="158">
        <v>5.96</v>
      </c>
      <c r="G130" s="159">
        <f>F130*E130</f>
        <v>2222.3648</v>
      </c>
      <c r="H130" s="158">
        <v>11.6</v>
      </c>
      <c r="I130" s="160">
        <f t="shared" si="12"/>
        <v>4325.407999999999</v>
      </c>
      <c r="J130" s="161">
        <f>G130+I130</f>
        <v>6547.772799999999</v>
      </c>
      <c r="K130" s="5">
        <v>5.14</v>
      </c>
      <c r="L130" s="117">
        <v>10</v>
      </c>
      <c r="M130" s="58">
        <v>6551.5016</v>
      </c>
      <c r="N130" s="6">
        <f t="shared" si="10"/>
        <v>6547.772799999999</v>
      </c>
      <c r="O130" s="130">
        <f t="shared" si="11"/>
        <v>3.728800000000774</v>
      </c>
    </row>
    <row r="131" spans="1:15" s="8" customFormat="1" ht="12.75">
      <c r="A131" s="165" t="s">
        <v>149</v>
      </c>
      <c r="B131" s="165" t="s">
        <v>150</v>
      </c>
      <c r="C131" s="175"/>
      <c r="D131" s="175"/>
      <c r="E131" s="176"/>
      <c r="F131" s="158">
        <v>0</v>
      </c>
      <c r="G131" s="178"/>
      <c r="H131" s="163"/>
      <c r="I131" s="179"/>
      <c r="J131" s="180"/>
      <c r="K131" s="24"/>
      <c r="L131" s="118"/>
      <c r="M131" s="128"/>
      <c r="N131" s="6">
        <f t="shared" si="10"/>
        <v>0</v>
      </c>
      <c r="O131" s="130">
        <f t="shared" si="11"/>
        <v>0</v>
      </c>
    </row>
    <row r="132" spans="1:15" ht="25.5">
      <c r="A132" s="155" t="s">
        <v>398</v>
      </c>
      <c r="B132" s="155" t="s">
        <v>151</v>
      </c>
      <c r="C132" s="156" t="s">
        <v>23</v>
      </c>
      <c r="D132" s="156" t="s">
        <v>13</v>
      </c>
      <c r="E132" s="157">
        <v>160.6</v>
      </c>
      <c r="F132" s="158">
        <v>12.24</v>
      </c>
      <c r="G132" s="159">
        <f>F132*E132</f>
        <v>1965.744</v>
      </c>
      <c r="H132" s="158">
        <v>9.92</v>
      </c>
      <c r="I132" s="160">
        <f t="shared" si="12"/>
        <v>1593.152</v>
      </c>
      <c r="J132" s="161">
        <f>G132+I132</f>
        <v>3558.8959999999997</v>
      </c>
      <c r="K132" s="5">
        <v>10.55</v>
      </c>
      <c r="L132" s="117">
        <v>8.55</v>
      </c>
      <c r="M132" s="58">
        <v>3560.5019999999995</v>
      </c>
      <c r="N132" s="6">
        <f t="shared" si="10"/>
        <v>3558.8959999999997</v>
      </c>
      <c r="O132" s="130">
        <f t="shared" si="11"/>
        <v>1.6059999999997672</v>
      </c>
    </row>
    <row r="133" spans="1:15" s="8" customFormat="1" ht="12.75">
      <c r="A133" s="165" t="s">
        <v>152</v>
      </c>
      <c r="B133" s="165" t="s">
        <v>153</v>
      </c>
      <c r="C133" s="175"/>
      <c r="D133" s="175"/>
      <c r="E133" s="176"/>
      <c r="F133" s="158">
        <v>0</v>
      </c>
      <c r="G133" s="178"/>
      <c r="H133" s="163"/>
      <c r="I133" s="179"/>
      <c r="J133" s="180"/>
      <c r="K133" s="24"/>
      <c r="L133" s="118"/>
      <c r="M133" s="128"/>
      <c r="N133" s="6">
        <f t="shared" si="10"/>
        <v>0</v>
      </c>
      <c r="O133" s="130">
        <f t="shared" si="11"/>
        <v>0</v>
      </c>
    </row>
    <row r="134" spans="1:15" ht="25.5">
      <c r="A134" s="155" t="s">
        <v>399</v>
      </c>
      <c r="B134" s="155" t="s">
        <v>154</v>
      </c>
      <c r="C134" s="156" t="s">
        <v>52</v>
      </c>
      <c r="D134" s="156" t="s">
        <v>13</v>
      </c>
      <c r="E134" s="157">
        <v>57.8</v>
      </c>
      <c r="F134" s="158">
        <v>79.87</v>
      </c>
      <c r="G134" s="159">
        <f>F134*E134</f>
        <v>4616.486</v>
      </c>
      <c r="H134" s="158">
        <v>0</v>
      </c>
      <c r="I134" s="160">
        <f t="shared" si="12"/>
        <v>0</v>
      </c>
      <c r="J134" s="161">
        <f>G134+I134</f>
        <v>4616.486</v>
      </c>
      <c r="K134" s="110">
        <v>68.85</v>
      </c>
      <c r="L134" s="120"/>
      <c r="M134" s="58">
        <v>4618.22</v>
      </c>
      <c r="N134" s="6">
        <f t="shared" si="10"/>
        <v>4616.486</v>
      </c>
      <c r="O134" s="130">
        <f t="shared" si="11"/>
        <v>1.7340000000003783</v>
      </c>
    </row>
    <row r="135" spans="1:15" ht="12.75">
      <c r="A135" s="155" t="s">
        <v>400</v>
      </c>
      <c r="B135" s="155" t="s">
        <v>155</v>
      </c>
      <c r="C135" s="156" t="s">
        <v>23</v>
      </c>
      <c r="D135" s="156" t="s">
        <v>156</v>
      </c>
      <c r="E135" s="157">
        <v>79.7</v>
      </c>
      <c r="F135" s="158">
        <v>8.94</v>
      </c>
      <c r="G135" s="159">
        <f>F135*E135</f>
        <v>712.518</v>
      </c>
      <c r="H135" s="158">
        <v>3.13</v>
      </c>
      <c r="I135" s="160">
        <f t="shared" si="12"/>
        <v>249.461</v>
      </c>
      <c r="J135" s="161">
        <f>G135+I135</f>
        <v>961.979</v>
      </c>
      <c r="K135" s="110">
        <v>7.71</v>
      </c>
      <c r="L135" s="121">
        <f>0.35*K135</f>
        <v>2.6984999999999997</v>
      </c>
      <c r="M135" s="58">
        <v>962.7760000000001</v>
      </c>
      <c r="N135" s="6">
        <f t="shared" si="10"/>
        <v>961.979</v>
      </c>
      <c r="O135" s="130">
        <f t="shared" si="11"/>
        <v>0.7970000000000255</v>
      </c>
    </row>
    <row r="136" spans="1:15" ht="12.75">
      <c r="A136" s="155"/>
      <c r="B136" s="166" t="s">
        <v>466</v>
      </c>
      <c r="C136" s="156"/>
      <c r="D136" s="156"/>
      <c r="E136" s="157"/>
      <c r="F136" s="167"/>
      <c r="G136" s="159"/>
      <c r="H136" s="158">
        <v>0</v>
      </c>
      <c r="I136" s="160"/>
      <c r="J136" s="168">
        <f>SUM(J128:J135)</f>
        <v>18497.7746</v>
      </c>
      <c r="M136" s="128">
        <v>18513.200800000002</v>
      </c>
      <c r="N136" s="12">
        <f t="shared" si="10"/>
        <v>18497.7746</v>
      </c>
      <c r="O136" s="131">
        <f t="shared" si="11"/>
        <v>15.4262000000017</v>
      </c>
    </row>
    <row r="137" spans="1:15" s="8" customFormat="1" ht="12.75">
      <c r="A137" s="144" t="s">
        <v>157</v>
      </c>
      <c r="B137" s="144" t="s">
        <v>158</v>
      </c>
      <c r="C137" s="181"/>
      <c r="D137" s="181"/>
      <c r="E137" s="182"/>
      <c r="F137" s="183"/>
      <c r="G137" s="184"/>
      <c r="H137" s="170"/>
      <c r="I137" s="185"/>
      <c r="J137" s="186"/>
      <c r="K137" s="24"/>
      <c r="L137" s="118"/>
      <c r="M137" s="128"/>
      <c r="N137" s="6">
        <f t="shared" si="10"/>
        <v>0</v>
      </c>
      <c r="O137" s="130">
        <f t="shared" si="11"/>
        <v>0</v>
      </c>
    </row>
    <row r="138" spans="1:15" s="8" customFormat="1" ht="12.75">
      <c r="A138" s="165" t="s">
        <v>159</v>
      </c>
      <c r="B138" s="165" t="s">
        <v>160</v>
      </c>
      <c r="C138" s="175"/>
      <c r="D138" s="175"/>
      <c r="E138" s="176"/>
      <c r="F138" s="177"/>
      <c r="G138" s="178"/>
      <c r="H138" s="158">
        <v>0</v>
      </c>
      <c r="I138" s="179"/>
      <c r="J138" s="180"/>
      <c r="K138" s="24"/>
      <c r="L138" s="118"/>
      <c r="M138" s="128"/>
      <c r="N138" s="6">
        <f t="shared" si="10"/>
        <v>0</v>
      </c>
      <c r="O138" s="130">
        <f t="shared" si="11"/>
        <v>0</v>
      </c>
    </row>
    <row r="139" spans="1:15" ht="12.75">
      <c r="A139" s="155" t="s">
        <v>401</v>
      </c>
      <c r="B139" s="155" t="s">
        <v>161</v>
      </c>
      <c r="C139" s="156" t="s">
        <v>52</v>
      </c>
      <c r="D139" s="156" t="s">
        <v>13</v>
      </c>
      <c r="E139" s="157">
        <v>358.19</v>
      </c>
      <c r="F139" s="158">
        <v>23.1</v>
      </c>
      <c r="G139" s="159">
        <f>F139*E139</f>
        <v>8274.189</v>
      </c>
      <c r="H139" s="158">
        <v>0</v>
      </c>
      <c r="I139" s="160">
        <f t="shared" si="12"/>
        <v>0</v>
      </c>
      <c r="J139" s="161">
        <f>G139+I139</f>
        <v>8274.189</v>
      </c>
      <c r="K139" s="5">
        <v>19.91</v>
      </c>
      <c r="M139" s="58">
        <v>8277.7709</v>
      </c>
      <c r="N139" s="6">
        <f t="shared" si="10"/>
        <v>8274.189</v>
      </c>
      <c r="O139" s="130">
        <f t="shared" si="11"/>
        <v>3.581899999999223</v>
      </c>
    </row>
    <row r="140" spans="1:15" ht="12.75">
      <c r="A140" s="155" t="s">
        <v>402</v>
      </c>
      <c r="B140" s="155" t="s">
        <v>162</v>
      </c>
      <c r="C140" s="156" t="s">
        <v>23</v>
      </c>
      <c r="D140" s="156" t="s">
        <v>13</v>
      </c>
      <c r="E140" s="157">
        <v>358.19</v>
      </c>
      <c r="F140" s="158">
        <v>4.41</v>
      </c>
      <c r="G140" s="159">
        <f>F140*E140</f>
        <v>1579.6179</v>
      </c>
      <c r="H140" s="158">
        <v>2.26</v>
      </c>
      <c r="I140" s="160">
        <f t="shared" si="12"/>
        <v>809.5093999999999</v>
      </c>
      <c r="J140" s="161">
        <f>G140+I140</f>
        <v>2389.1273</v>
      </c>
      <c r="K140" s="56">
        <v>3.8</v>
      </c>
      <c r="L140" s="117">
        <v>1.95</v>
      </c>
      <c r="M140" s="58">
        <v>2396.2911000000004</v>
      </c>
      <c r="N140" s="6">
        <f aca="true" t="shared" si="15" ref="N140:N203">J140</f>
        <v>2389.1273</v>
      </c>
      <c r="O140" s="130">
        <f aca="true" t="shared" si="16" ref="O140:O203">M140-N140</f>
        <v>7.163800000000265</v>
      </c>
    </row>
    <row r="141" spans="1:15" s="8" customFormat="1" ht="12.75">
      <c r="A141" s="165" t="s">
        <v>163</v>
      </c>
      <c r="B141" s="165" t="s">
        <v>164</v>
      </c>
      <c r="C141" s="175"/>
      <c r="D141" s="175"/>
      <c r="E141" s="176"/>
      <c r="F141" s="177"/>
      <c r="G141" s="178"/>
      <c r="H141" s="163"/>
      <c r="I141" s="179"/>
      <c r="J141" s="180"/>
      <c r="K141" s="24"/>
      <c r="L141" s="118"/>
      <c r="M141" s="128"/>
      <c r="N141" s="6">
        <f t="shared" si="15"/>
        <v>0</v>
      </c>
      <c r="O141" s="130">
        <f t="shared" si="16"/>
        <v>0</v>
      </c>
    </row>
    <row r="142" spans="1:15" ht="25.5">
      <c r="A142" s="155" t="s">
        <v>403</v>
      </c>
      <c r="B142" s="155" t="s">
        <v>165</v>
      </c>
      <c r="C142" s="156" t="s">
        <v>23</v>
      </c>
      <c r="D142" s="156" t="s">
        <v>13</v>
      </c>
      <c r="E142" s="157">
        <v>247.59</v>
      </c>
      <c r="F142" s="158">
        <v>29</v>
      </c>
      <c r="G142" s="159">
        <f>F142*E142</f>
        <v>7180.11</v>
      </c>
      <c r="H142" s="158">
        <v>9.44</v>
      </c>
      <c r="I142" s="160">
        <f t="shared" si="12"/>
        <v>2337.2496</v>
      </c>
      <c r="J142" s="161">
        <f>G142+I142</f>
        <v>9517.3596</v>
      </c>
      <c r="K142" s="57">
        <v>25</v>
      </c>
      <c r="L142" s="122">
        <v>8.14</v>
      </c>
      <c r="M142" s="58">
        <v>9519.8355</v>
      </c>
      <c r="N142" s="6">
        <f t="shared" si="15"/>
        <v>9517.3596</v>
      </c>
      <c r="O142" s="130">
        <f t="shared" si="16"/>
        <v>2.4758999999994558</v>
      </c>
    </row>
    <row r="143" spans="1:15" ht="25.5">
      <c r="A143" s="155" t="s">
        <v>472</v>
      </c>
      <c r="B143" s="155" t="s">
        <v>473</v>
      </c>
      <c r="C143" s="156" t="s">
        <v>52</v>
      </c>
      <c r="D143" s="156" t="s">
        <v>13</v>
      </c>
      <c r="E143" s="157">
        <v>235.8</v>
      </c>
      <c r="F143" s="158">
        <v>6.48</v>
      </c>
      <c r="G143" s="159">
        <f>F143*E143</f>
        <v>1527.9840000000002</v>
      </c>
      <c r="H143" s="158">
        <v>0</v>
      </c>
      <c r="I143" s="160">
        <f t="shared" si="12"/>
        <v>0</v>
      </c>
      <c r="J143" s="161">
        <f>G143+I143</f>
        <v>1527.9840000000002</v>
      </c>
      <c r="K143" s="5">
        <v>5.59</v>
      </c>
      <c r="M143" s="58">
        <v>1532.7</v>
      </c>
      <c r="N143" s="6">
        <f t="shared" si="15"/>
        <v>1527.9840000000002</v>
      </c>
      <c r="O143" s="130">
        <f t="shared" si="16"/>
        <v>4.7159999999998945</v>
      </c>
    </row>
    <row r="144" spans="1:15" s="8" customFormat="1" ht="12.75">
      <c r="A144" s="165" t="s">
        <v>166</v>
      </c>
      <c r="B144" s="165" t="s">
        <v>167</v>
      </c>
      <c r="C144" s="175"/>
      <c r="D144" s="175"/>
      <c r="E144" s="176"/>
      <c r="F144" s="177"/>
      <c r="G144" s="178"/>
      <c r="H144" s="163"/>
      <c r="I144" s="179"/>
      <c r="J144" s="180"/>
      <c r="K144" s="24"/>
      <c r="L144" s="118"/>
      <c r="M144" s="128"/>
      <c r="N144" s="6">
        <f t="shared" si="15"/>
        <v>0</v>
      </c>
      <c r="O144" s="130">
        <f t="shared" si="16"/>
        <v>0</v>
      </c>
    </row>
    <row r="145" spans="1:15" ht="25.5">
      <c r="A145" s="155" t="s">
        <v>404</v>
      </c>
      <c r="B145" s="155" t="s">
        <v>168</v>
      </c>
      <c r="C145" s="156" t="s">
        <v>23</v>
      </c>
      <c r="D145" s="156" t="s">
        <v>13</v>
      </c>
      <c r="E145" s="157">
        <v>32.24</v>
      </c>
      <c r="F145" s="158">
        <v>65.23</v>
      </c>
      <c r="G145" s="159">
        <f>F145*E145</f>
        <v>2103.0152000000003</v>
      </c>
      <c r="H145" s="158">
        <v>70.76</v>
      </c>
      <c r="I145" s="160">
        <f t="shared" si="12"/>
        <v>2281.3024000000005</v>
      </c>
      <c r="J145" s="161">
        <f>G145+I145</f>
        <v>4384.3176</v>
      </c>
      <c r="K145" s="5">
        <v>56.23</v>
      </c>
      <c r="L145" s="117">
        <v>61</v>
      </c>
      <c r="M145" s="58">
        <v>4385.6071999999995</v>
      </c>
      <c r="N145" s="6">
        <f t="shared" si="15"/>
        <v>4384.3176</v>
      </c>
      <c r="O145" s="130">
        <f t="shared" si="16"/>
        <v>1.2895999999991545</v>
      </c>
    </row>
    <row r="146" spans="1:15" s="8" customFormat="1" ht="12.75">
      <c r="A146" s="165" t="s">
        <v>169</v>
      </c>
      <c r="B146" s="165" t="s">
        <v>170</v>
      </c>
      <c r="C146" s="175"/>
      <c r="D146" s="175"/>
      <c r="E146" s="176"/>
      <c r="F146" s="177"/>
      <c r="G146" s="178"/>
      <c r="H146" s="163"/>
      <c r="I146" s="179"/>
      <c r="J146" s="180"/>
      <c r="K146" s="24"/>
      <c r="L146" s="118"/>
      <c r="M146" s="128"/>
      <c r="N146" s="6">
        <f t="shared" si="15"/>
        <v>0</v>
      </c>
      <c r="O146" s="130">
        <f t="shared" si="16"/>
        <v>0</v>
      </c>
    </row>
    <row r="147" spans="1:15" ht="38.25">
      <c r="A147" s="155" t="s">
        <v>405</v>
      </c>
      <c r="B147" s="155" t="s">
        <v>171</v>
      </c>
      <c r="C147" s="156" t="s">
        <v>23</v>
      </c>
      <c r="D147" s="156" t="s">
        <v>13</v>
      </c>
      <c r="E147" s="157">
        <v>89.89</v>
      </c>
      <c r="F147" s="158">
        <v>12.3</v>
      </c>
      <c r="G147" s="159">
        <f>F147*E147</f>
        <v>1105.6470000000002</v>
      </c>
      <c r="H147" s="158">
        <v>17.92</v>
      </c>
      <c r="I147" s="160">
        <f t="shared" si="12"/>
        <v>1610.8288000000002</v>
      </c>
      <c r="J147" s="161">
        <f>G147+I147</f>
        <v>2716.4758</v>
      </c>
      <c r="K147" s="5">
        <v>10.6</v>
      </c>
      <c r="L147" s="117">
        <v>15.45</v>
      </c>
      <c r="M147" s="58">
        <v>2717.3747</v>
      </c>
      <c r="N147" s="6">
        <f t="shared" si="15"/>
        <v>2716.4758</v>
      </c>
      <c r="O147" s="130">
        <f t="shared" si="16"/>
        <v>0.898899999999685</v>
      </c>
    </row>
    <row r="148" spans="1:15" ht="25.5">
      <c r="A148" s="155" t="s">
        <v>406</v>
      </c>
      <c r="B148" s="155" t="s">
        <v>172</v>
      </c>
      <c r="C148" s="156" t="s">
        <v>52</v>
      </c>
      <c r="D148" s="156" t="s">
        <v>13</v>
      </c>
      <c r="E148" s="157">
        <v>89.89</v>
      </c>
      <c r="F148" s="158">
        <v>19.99</v>
      </c>
      <c r="G148" s="159">
        <f>F148*E148</f>
        <v>1796.9010999999998</v>
      </c>
      <c r="H148" s="158">
        <v>0</v>
      </c>
      <c r="I148" s="160">
        <f t="shared" si="12"/>
        <v>0</v>
      </c>
      <c r="J148" s="161">
        <f>G148+I148</f>
        <v>1796.9010999999998</v>
      </c>
      <c r="K148" s="5">
        <v>17.23</v>
      </c>
      <c r="M148" s="58">
        <v>1797.8</v>
      </c>
      <c r="N148" s="6">
        <f t="shared" si="15"/>
        <v>1796.9010999999998</v>
      </c>
      <c r="O148" s="130">
        <f t="shared" si="16"/>
        <v>0.8989000000001397</v>
      </c>
    </row>
    <row r="149" spans="1:15" ht="12.75">
      <c r="A149" s="155"/>
      <c r="B149" s="166" t="s">
        <v>466</v>
      </c>
      <c r="C149" s="156"/>
      <c r="D149" s="156"/>
      <c r="E149" s="157"/>
      <c r="F149" s="167"/>
      <c r="G149" s="159"/>
      <c r="H149" s="158">
        <v>0</v>
      </c>
      <c r="I149" s="160"/>
      <c r="J149" s="168">
        <f>SUM(J139:J148)</f>
        <v>30606.3544</v>
      </c>
      <c r="M149" s="128">
        <v>30627.379399999998</v>
      </c>
      <c r="N149" s="12">
        <f t="shared" si="15"/>
        <v>30606.3544</v>
      </c>
      <c r="O149" s="131">
        <f t="shared" si="16"/>
        <v>21.024999999997817</v>
      </c>
    </row>
    <row r="150" spans="1:15" s="8" customFormat="1" ht="12.75">
      <c r="A150" s="144" t="s">
        <v>173</v>
      </c>
      <c r="B150" s="144" t="s">
        <v>174</v>
      </c>
      <c r="C150" s="181"/>
      <c r="D150" s="181"/>
      <c r="E150" s="182"/>
      <c r="F150" s="183"/>
      <c r="G150" s="184"/>
      <c r="H150" s="170"/>
      <c r="I150" s="185"/>
      <c r="J150" s="186"/>
      <c r="K150" s="24"/>
      <c r="L150" s="118"/>
      <c r="M150" s="128"/>
      <c r="N150" s="6">
        <f t="shared" si="15"/>
        <v>0</v>
      </c>
      <c r="O150" s="130">
        <f t="shared" si="16"/>
        <v>0</v>
      </c>
    </row>
    <row r="151" spans="1:15" s="8" customFormat="1" ht="12.75">
      <c r="A151" s="165" t="s">
        <v>175</v>
      </c>
      <c r="B151" s="165" t="s">
        <v>176</v>
      </c>
      <c r="C151" s="175"/>
      <c r="D151" s="175"/>
      <c r="E151" s="176"/>
      <c r="F151" s="177"/>
      <c r="G151" s="178"/>
      <c r="H151" s="158">
        <v>0</v>
      </c>
      <c r="I151" s="179"/>
      <c r="J151" s="180"/>
      <c r="K151" s="24"/>
      <c r="L151" s="118"/>
      <c r="M151" s="128"/>
      <c r="N151" s="6">
        <f t="shared" si="15"/>
        <v>0</v>
      </c>
      <c r="O151" s="130">
        <f t="shared" si="16"/>
        <v>0</v>
      </c>
    </row>
    <row r="152" spans="1:15" ht="25.5">
      <c r="A152" s="155" t="s">
        <v>407</v>
      </c>
      <c r="B152" s="155" t="s">
        <v>177</v>
      </c>
      <c r="C152" s="156" t="s">
        <v>52</v>
      </c>
      <c r="D152" s="156" t="s">
        <v>37</v>
      </c>
      <c r="E152" s="157">
        <v>12</v>
      </c>
      <c r="F152" s="158">
        <v>34.8</v>
      </c>
      <c r="G152" s="159">
        <f>F152*E152</f>
        <v>417.59999999999997</v>
      </c>
      <c r="H152" s="158">
        <v>0</v>
      </c>
      <c r="I152" s="160">
        <f aca="true" t="shared" si="17" ref="I152:I219">H152*E152</f>
        <v>0</v>
      </c>
      <c r="J152" s="161">
        <f>G152+I152</f>
        <v>417.59999999999997</v>
      </c>
      <c r="K152" s="5">
        <v>30</v>
      </c>
      <c r="M152" s="58">
        <v>418.68</v>
      </c>
      <c r="N152" s="6">
        <f t="shared" si="15"/>
        <v>417.59999999999997</v>
      </c>
      <c r="O152" s="130">
        <f t="shared" si="16"/>
        <v>1.080000000000041</v>
      </c>
    </row>
    <row r="153" spans="1:15" s="8" customFormat="1" ht="12.75">
      <c r="A153" s="165" t="s">
        <v>178</v>
      </c>
      <c r="B153" s="165" t="s">
        <v>179</v>
      </c>
      <c r="C153" s="175"/>
      <c r="D153" s="175"/>
      <c r="E153" s="176"/>
      <c r="F153" s="177"/>
      <c r="G153" s="178"/>
      <c r="H153" s="158">
        <v>0</v>
      </c>
      <c r="I153" s="179"/>
      <c r="J153" s="180"/>
      <c r="K153" s="24"/>
      <c r="L153" s="118"/>
      <c r="M153" s="128"/>
      <c r="N153" s="6">
        <f t="shared" si="15"/>
        <v>0</v>
      </c>
      <c r="O153" s="130">
        <f t="shared" si="16"/>
        <v>0</v>
      </c>
    </row>
    <row r="154" spans="1:15" s="29" customFormat="1" ht="12.75">
      <c r="A154" s="187" t="s">
        <v>408</v>
      </c>
      <c r="B154" s="187" t="s">
        <v>180</v>
      </c>
      <c r="C154" s="188" t="s">
        <v>23</v>
      </c>
      <c r="D154" s="188" t="s">
        <v>156</v>
      </c>
      <c r="E154" s="189">
        <v>53.3</v>
      </c>
      <c r="F154" s="158">
        <v>8.7</v>
      </c>
      <c r="G154" s="159">
        <f>F154*E154</f>
        <v>463.7099999999999</v>
      </c>
      <c r="H154" s="158">
        <v>5.8</v>
      </c>
      <c r="I154" s="190">
        <f t="shared" si="17"/>
        <v>309.14</v>
      </c>
      <c r="J154" s="191">
        <f>G154+I154</f>
        <v>772.8499999999999</v>
      </c>
      <c r="K154" s="55">
        <v>7.5</v>
      </c>
      <c r="L154" s="123">
        <v>5</v>
      </c>
      <c r="M154" s="129">
        <v>794.17</v>
      </c>
      <c r="N154" s="6">
        <f t="shared" si="15"/>
        <v>772.8499999999999</v>
      </c>
      <c r="O154" s="130">
        <f t="shared" si="16"/>
        <v>21.32000000000005</v>
      </c>
    </row>
    <row r="155" spans="1:15" ht="25.5">
      <c r="A155" s="155" t="s">
        <v>409</v>
      </c>
      <c r="B155" s="155" t="s">
        <v>181</v>
      </c>
      <c r="C155" s="156" t="s">
        <v>52</v>
      </c>
      <c r="D155" s="156" t="s">
        <v>37</v>
      </c>
      <c r="E155" s="157">
        <v>154.91</v>
      </c>
      <c r="F155" s="158">
        <v>6.45</v>
      </c>
      <c r="G155" s="159">
        <f>F155*E155</f>
        <v>999.1695</v>
      </c>
      <c r="H155" s="158">
        <v>0</v>
      </c>
      <c r="I155" s="160">
        <f>H155*E155</f>
        <v>0</v>
      </c>
      <c r="J155" s="161">
        <f>G155+I155</f>
        <v>999.1695</v>
      </c>
      <c r="K155" s="57">
        <f>0.85*'ORÇAMENTO CRICIUMA FINAL (2)'!F155</f>
        <v>5.559</v>
      </c>
      <c r="L155" s="124"/>
      <c r="M155" s="58">
        <v>1013.1114</v>
      </c>
      <c r="N155" s="6">
        <f t="shared" si="15"/>
        <v>999.1695</v>
      </c>
      <c r="O155" s="130">
        <f t="shared" si="16"/>
        <v>13.941900000000032</v>
      </c>
    </row>
    <row r="156" spans="1:15" ht="12.75">
      <c r="A156" s="155"/>
      <c r="B156" s="166" t="s">
        <v>466</v>
      </c>
      <c r="C156" s="156"/>
      <c r="D156" s="156"/>
      <c r="E156" s="157"/>
      <c r="F156" s="167"/>
      <c r="G156" s="159"/>
      <c r="H156" s="158">
        <v>0</v>
      </c>
      <c r="I156" s="160"/>
      <c r="J156" s="168">
        <f>SUM(J152:J155)</f>
        <v>2189.6195</v>
      </c>
      <c r="M156" s="128">
        <v>2225.9614</v>
      </c>
      <c r="N156" s="12">
        <f t="shared" si="15"/>
        <v>2189.6195</v>
      </c>
      <c r="O156" s="131">
        <f t="shared" si="16"/>
        <v>36.34190000000035</v>
      </c>
    </row>
    <row r="157" spans="1:15" s="8" customFormat="1" ht="12.75">
      <c r="A157" s="144" t="s">
        <v>182</v>
      </c>
      <c r="B157" s="144" t="s">
        <v>183</v>
      </c>
      <c r="C157" s="181"/>
      <c r="D157" s="181"/>
      <c r="E157" s="182"/>
      <c r="F157" s="183"/>
      <c r="G157" s="184"/>
      <c r="H157" s="170"/>
      <c r="I157" s="185"/>
      <c r="J157" s="186"/>
      <c r="K157" s="24"/>
      <c r="L157" s="118"/>
      <c r="M157" s="128"/>
      <c r="N157" s="6">
        <f t="shared" si="15"/>
        <v>0</v>
      </c>
      <c r="O157" s="130">
        <f t="shared" si="16"/>
        <v>0</v>
      </c>
    </row>
    <row r="158" spans="1:15" s="8" customFormat="1" ht="12.75">
      <c r="A158" s="165" t="s">
        <v>184</v>
      </c>
      <c r="B158" s="165" t="s">
        <v>185</v>
      </c>
      <c r="C158" s="175"/>
      <c r="D158" s="175"/>
      <c r="E158" s="176"/>
      <c r="F158" s="177"/>
      <c r="G158" s="178"/>
      <c r="H158" s="163"/>
      <c r="I158" s="179"/>
      <c r="J158" s="180"/>
      <c r="K158" s="24"/>
      <c r="L158" s="118"/>
      <c r="M158" s="128"/>
      <c r="N158" s="6">
        <f t="shared" si="15"/>
        <v>0</v>
      </c>
      <c r="O158" s="130">
        <f t="shared" si="16"/>
        <v>0</v>
      </c>
    </row>
    <row r="159" spans="1:15" ht="25.5">
      <c r="A159" s="155" t="s">
        <v>410</v>
      </c>
      <c r="B159" s="155" t="s">
        <v>186</v>
      </c>
      <c r="C159" s="156" t="s">
        <v>23</v>
      </c>
      <c r="D159" s="156" t="s">
        <v>17</v>
      </c>
      <c r="E159" s="157">
        <v>6</v>
      </c>
      <c r="F159" s="158">
        <v>290</v>
      </c>
      <c r="G159" s="159">
        <f>F159*E159</f>
        <v>1740</v>
      </c>
      <c r="H159" s="158">
        <v>40.6</v>
      </c>
      <c r="I159" s="160">
        <f t="shared" si="17"/>
        <v>243.60000000000002</v>
      </c>
      <c r="J159" s="161">
        <f>G159+I159</f>
        <v>1983.6</v>
      </c>
      <c r="K159" s="5">
        <v>250</v>
      </c>
      <c r="L159" s="117">
        <v>35</v>
      </c>
      <c r="M159" s="58">
        <v>1991.7</v>
      </c>
      <c r="N159" s="6">
        <f t="shared" si="15"/>
        <v>1983.6</v>
      </c>
      <c r="O159" s="130">
        <f t="shared" si="16"/>
        <v>8.100000000000136</v>
      </c>
    </row>
    <row r="160" spans="1:15" ht="38.25">
      <c r="A160" s="155" t="s">
        <v>411</v>
      </c>
      <c r="B160" s="155" t="s">
        <v>187</v>
      </c>
      <c r="C160" s="156" t="s">
        <v>23</v>
      </c>
      <c r="D160" s="156" t="s">
        <v>17</v>
      </c>
      <c r="E160" s="157">
        <v>4</v>
      </c>
      <c r="F160" s="158">
        <v>368.88</v>
      </c>
      <c r="G160" s="159">
        <f>F160*E160</f>
        <v>1475.52</v>
      </c>
      <c r="H160" s="158">
        <v>40.6</v>
      </c>
      <c r="I160" s="160">
        <f t="shared" si="17"/>
        <v>162.4</v>
      </c>
      <c r="J160" s="161">
        <f>G160+I160</f>
        <v>1637.92</v>
      </c>
      <c r="K160" s="5">
        <v>318</v>
      </c>
      <c r="L160" s="117">
        <v>35</v>
      </c>
      <c r="M160" s="58">
        <v>1640.28</v>
      </c>
      <c r="N160" s="6">
        <f t="shared" si="15"/>
        <v>1637.92</v>
      </c>
      <c r="O160" s="130">
        <f t="shared" si="16"/>
        <v>2.3599999999999</v>
      </c>
    </row>
    <row r="161" spans="1:15" s="8" customFormat="1" ht="12.75">
      <c r="A161" s="165" t="s">
        <v>188</v>
      </c>
      <c r="B161" s="165" t="s">
        <v>189</v>
      </c>
      <c r="C161" s="175"/>
      <c r="D161" s="175"/>
      <c r="E161" s="176"/>
      <c r="F161" s="177"/>
      <c r="G161" s="178"/>
      <c r="H161" s="163"/>
      <c r="I161" s="179"/>
      <c r="J161" s="180"/>
      <c r="K161" s="24"/>
      <c r="L161" s="118"/>
      <c r="M161" s="128"/>
      <c r="N161" s="6">
        <f t="shared" si="15"/>
        <v>0</v>
      </c>
      <c r="O161" s="130">
        <f t="shared" si="16"/>
        <v>0</v>
      </c>
    </row>
    <row r="162" spans="1:15" ht="25.5">
      <c r="A162" s="155" t="s">
        <v>412</v>
      </c>
      <c r="B162" s="155" t="s">
        <v>190</v>
      </c>
      <c r="C162" s="156" t="s">
        <v>23</v>
      </c>
      <c r="D162" s="156" t="s">
        <v>191</v>
      </c>
      <c r="E162" s="157">
        <v>3</v>
      </c>
      <c r="F162" s="158">
        <v>1345.6</v>
      </c>
      <c r="G162" s="159">
        <f>F162*E162</f>
        <v>4036.7999999999997</v>
      </c>
      <c r="H162" s="158">
        <v>0</v>
      </c>
      <c r="I162" s="160">
        <f t="shared" si="17"/>
        <v>0</v>
      </c>
      <c r="J162" s="161">
        <f>G162+I162</f>
        <v>4036.7999999999997</v>
      </c>
      <c r="K162" s="5">
        <v>1160</v>
      </c>
      <c r="M162" s="58">
        <v>4051.02</v>
      </c>
      <c r="N162" s="6">
        <f t="shared" si="15"/>
        <v>4036.7999999999997</v>
      </c>
      <c r="O162" s="130">
        <f t="shared" si="16"/>
        <v>14.220000000000255</v>
      </c>
    </row>
    <row r="163" spans="1:15" s="8" customFormat="1" ht="12.75">
      <c r="A163" s="165" t="s">
        <v>192</v>
      </c>
      <c r="B163" s="165" t="s">
        <v>193</v>
      </c>
      <c r="C163" s="175"/>
      <c r="D163" s="175"/>
      <c r="E163" s="176"/>
      <c r="F163" s="177"/>
      <c r="G163" s="178"/>
      <c r="H163" s="163"/>
      <c r="I163" s="179"/>
      <c r="J163" s="180"/>
      <c r="K163" s="24"/>
      <c r="L163" s="118"/>
      <c r="M163" s="128"/>
      <c r="N163" s="6">
        <f t="shared" si="15"/>
        <v>0</v>
      </c>
      <c r="O163" s="130">
        <f t="shared" si="16"/>
        <v>0</v>
      </c>
    </row>
    <row r="164" spans="1:15" ht="38.25">
      <c r="A164" s="155" t="s">
        <v>413</v>
      </c>
      <c r="B164" s="155" t="s">
        <v>194</v>
      </c>
      <c r="C164" s="156" t="s">
        <v>23</v>
      </c>
      <c r="D164" s="156" t="s">
        <v>17</v>
      </c>
      <c r="E164" s="157">
        <v>1</v>
      </c>
      <c r="F164" s="158">
        <v>1032.4</v>
      </c>
      <c r="G164" s="159">
        <f>F164*E164</f>
        <v>1032.4</v>
      </c>
      <c r="H164" s="158">
        <v>0</v>
      </c>
      <c r="I164" s="160">
        <f t="shared" si="17"/>
        <v>0</v>
      </c>
      <c r="J164" s="161">
        <f>G164+I164</f>
        <v>1032.4</v>
      </c>
      <c r="K164" s="5">
        <v>890</v>
      </c>
      <c r="M164" s="58">
        <v>1037.56</v>
      </c>
      <c r="N164" s="6">
        <f t="shared" si="15"/>
        <v>1032.4</v>
      </c>
      <c r="O164" s="130">
        <f t="shared" si="16"/>
        <v>5.1599999999998545</v>
      </c>
    </row>
    <row r="165" spans="1:15" ht="38.25">
      <c r="A165" s="155" t="s">
        <v>414</v>
      </c>
      <c r="B165" s="155" t="s">
        <v>195</v>
      </c>
      <c r="C165" s="156" t="s">
        <v>23</v>
      </c>
      <c r="D165" s="156" t="s">
        <v>17</v>
      </c>
      <c r="E165" s="157">
        <v>1</v>
      </c>
      <c r="F165" s="158">
        <v>5684</v>
      </c>
      <c r="G165" s="159">
        <f>F165*E165</f>
        <v>5684</v>
      </c>
      <c r="H165" s="158">
        <v>0</v>
      </c>
      <c r="I165" s="160">
        <f t="shared" si="17"/>
        <v>0</v>
      </c>
      <c r="J165" s="161">
        <f>G165+I165</f>
        <v>5684</v>
      </c>
      <c r="K165" s="5">
        <v>4900</v>
      </c>
      <c r="M165" s="58">
        <v>5707.93</v>
      </c>
      <c r="N165" s="6">
        <f t="shared" si="15"/>
        <v>5684</v>
      </c>
      <c r="O165" s="130">
        <f t="shared" si="16"/>
        <v>23.93000000000029</v>
      </c>
    </row>
    <row r="166" spans="1:15" s="8" customFormat="1" ht="12.75">
      <c r="A166" s="165" t="s">
        <v>196</v>
      </c>
      <c r="B166" s="165" t="s">
        <v>197</v>
      </c>
      <c r="C166" s="175"/>
      <c r="D166" s="175"/>
      <c r="E166" s="176"/>
      <c r="F166" s="177"/>
      <c r="G166" s="178"/>
      <c r="H166" s="163"/>
      <c r="I166" s="179"/>
      <c r="J166" s="180"/>
      <c r="K166" s="24"/>
      <c r="L166" s="118"/>
      <c r="M166" s="128"/>
      <c r="N166" s="6">
        <f t="shared" si="15"/>
        <v>0</v>
      </c>
      <c r="O166" s="130">
        <f t="shared" si="16"/>
        <v>0</v>
      </c>
    </row>
    <row r="167" spans="1:15" ht="25.5">
      <c r="A167" s="155" t="s">
        <v>415</v>
      </c>
      <c r="B167" s="155" t="s">
        <v>198</v>
      </c>
      <c r="C167" s="156" t="s">
        <v>23</v>
      </c>
      <c r="D167" s="156" t="s">
        <v>13</v>
      </c>
      <c r="E167" s="157">
        <v>2</v>
      </c>
      <c r="F167" s="158">
        <v>417.6</v>
      </c>
      <c r="G167" s="159">
        <f>F167*E167</f>
        <v>835.2</v>
      </c>
      <c r="H167" s="158">
        <v>0</v>
      </c>
      <c r="I167" s="160">
        <f t="shared" si="17"/>
        <v>0</v>
      </c>
      <c r="J167" s="161">
        <f>G167+I167</f>
        <v>835.2</v>
      </c>
      <c r="K167" s="5">
        <v>360</v>
      </c>
      <c r="M167" s="58">
        <v>845.9</v>
      </c>
      <c r="N167" s="6">
        <f t="shared" si="15"/>
        <v>835.2</v>
      </c>
      <c r="O167" s="130">
        <f t="shared" si="16"/>
        <v>10.699999999999932</v>
      </c>
    </row>
    <row r="168" spans="1:15" ht="25.5">
      <c r="A168" s="155" t="s">
        <v>416</v>
      </c>
      <c r="B168" s="155" t="s">
        <v>199</v>
      </c>
      <c r="C168" s="156" t="s">
        <v>23</v>
      </c>
      <c r="D168" s="156" t="s">
        <v>13</v>
      </c>
      <c r="E168" s="157">
        <v>41.6</v>
      </c>
      <c r="F168" s="158">
        <v>483.72</v>
      </c>
      <c r="G168" s="159">
        <f>F168*E168</f>
        <v>20122.752</v>
      </c>
      <c r="H168" s="158">
        <v>0</v>
      </c>
      <c r="I168" s="160">
        <f t="shared" si="17"/>
        <v>0</v>
      </c>
      <c r="J168" s="161">
        <f>G168+I168</f>
        <v>20122.752</v>
      </c>
      <c r="K168" s="5">
        <v>417</v>
      </c>
      <c r="M168" s="58">
        <v>20123.584000000003</v>
      </c>
      <c r="N168" s="6">
        <f t="shared" si="15"/>
        <v>20122.752</v>
      </c>
      <c r="O168" s="130">
        <f t="shared" si="16"/>
        <v>0.8320000000021537</v>
      </c>
    </row>
    <row r="169" spans="1:15" s="8" customFormat="1" ht="12.75">
      <c r="A169" s="165" t="s">
        <v>200</v>
      </c>
      <c r="B169" s="165" t="s">
        <v>201</v>
      </c>
      <c r="C169" s="175"/>
      <c r="D169" s="175"/>
      <c r="E169" s="176"/>
      <c r="F169" s="177"/>
      <c r="G169" s="178"/>
      <c r="H169" s="163"/>
      <c r="I169" s="179"/>
      <c r="J169" s="180"/>
      <c r="K169" s="24"/>
      <c r="L169" s="118"/>
      <c r="M169" s="128"/>
      <c r="N169" s="6">
        <f t="shared" si="15"/>
        <v>0</v>
      </c>
      <c r="O169" s="130">
        <f t="shared" si="16"/>
        <v>0</v>
      </c>
    </row>
    <row r="170" spans="1:15" ht="25.5">
      <c r="A170" s="155" t="s">
        <v>417</v>
      </c>
      <c r="B170" s="155" t="s">
        <v>202</v>
      </c>
      <c r="C170" s="156" t="s">
        <v>23</v>
      </c>
      <c r="D170" s="156" t="s">
        <v>13</v>
      </c>
      <c r="E170" s="157">
        <v>8.55</v>
      </c>
      <c r="F170" s="158">
        <v>1.16</v>
      </c>
      <c r="G170" s="159">
        <f>F170*E170</f>
        <v>9.918</v>
      </c>
      <c r="H170" s="158">
        <v>1.22</v>
      </c>
      <c r="I170" s="160">
        <f t="shared" si="17"/>
        <v>10.431000000000001</v>
      </c>
      <c r="J170" s="161">
        <f>G170+I170</f>
        <v>20.349</v>
      </c>
      <c r="K170" s="5">
        <v>1</v>
      </c>
      <c r="L170" s="117">
        <v>1.05</v>
      </c>
      <c r="M170" s="58">
        <v>20.6055</v>
      </c>
      <c r="N170" s="6">
        <f t="shared" si="15"/>
        <v>20.349</v>
      </c>
      <c r="O170" s="130">
        <f t="shared" si="16"/>
        <v>0.25649999999999906</v>
      </c>
    </row>
    <row r="171" spans="1:15" s="8" customFormat="1" ht="12.75">
      <c r="A171" s="165" t="s">
        <v>203</v>
      </c>
      <c r="B171" s="165" t="s">
        <v>204</v>
      </c>
      <c r="C171" s="175"/>
      <c r="D171" s="175"/>
      <c r="E171" s="176"/>
      <c r="F171" s="177"/>
      <c r="G171" s="178"/>
      <c r="H171" s="163"/>
      <c r="I171" s="179"/>
      <c r="J171" s="180"/>
      <c r="K171" s="24"/>
      <c r="L171" s="118"/>
      <c r="M171" s="128"/>
      <c r="N171" s="6">
        <f t="shared" si="15"/>
        <v>0</v>
      </c>
      <c r="O171" s="130">
        <f t="shared" si="16"/>
        <v>0</v>
      </c>
    </row>
    <row r="172" spans="1:15" ht="12.75">
      <c r="A172" s="155" t="s">
        <v>418</v>
      </c>
      <c r="B172" s="155" t="s">
        <v>205</v>
      </c>
      <c r="C172" s="156" t="s">
        <v>52</v>
      </c>
      <c r="D172" s="156" t="s">
        <v>17</v>
      </c>
      <c r="E172" s="157">
        <v>1</v>
      </c>
      <c r="F172" s="158">
        <v>147.9</v>
      </c>
      <c r="G172" s="159">
        <f>F172*E172</f>
        <v>147.9</v>
      </c>
      <c r="H172" s="158">
        <v>0</v>
      </c>
      <c r="I172" s="160">
        <f t="shared" si="17"/>
        <v>0</v>
      </c>
      <c r="J172" s="161">
        <f>G172+I172</f>
        <v>147.9</v>
      </c>
      <c r="K172" s="57">
        <f>0.85*'ORÇAMENTO CRICIUMA FINAL (2)'!F172</f>
        <v>127.5</v>
      </c>
      <c r="L172" s="125"/>
      <c r="M172" s="58">
        <v>150</v>
      </c>
      <c r="N172" s="6">
        <f t="shared" si="15"/>
        <v>147.9</v>
      </c>
      <c r="O172" s="130">
        <f t="shared" si="16"/>
        <v>2.0999999999999943</v>
      </c>
    </row>
    <row r="173" spans="1:15" ht="12.75">
      <c r="A173" s="155" t="s">
        <v>419</v>
      </c>
      <c r="B173" s="155" t="s">
        <v>206</v>
      </c>
      <c r="C173" s="156" t="s">
        <v>23</v>
      </c>
      <c r="D173" s="156" t="s">
        <v>17</v>
      </c>
      <c r="E173" s="157">
        <v>1</v>
      </c>
      <c r="F173" s="158">
        <v>145</v>
      </c>
      <c r="G173" s="159">
        <f>F173*E173</f>
        <v>145</v>
      </c>
      <c r="H173" s="158">
        <v>35.96</v>
      </c>
      <c r="I173" s="160">
        <f t="shared" si="17"/>
        <v>35.96</v>
      </c>
      <c r="J173" s="161">
        <f>G173+I173</f>
        <v>180.96</v>
      </c>
      <c r="K173" s="57">
        <v>125</v>
      </c>
      <c r="L173" s="122">
        <v>31</v>
      </c>
      <c r="M173" s="58">
        <v>183.05</v>
      </c>
      <c r="N173" s="6">
        <f t="shared" si="15"/>
        <v>180.96</v>
      </c>
      <c r="O173" s="130">
        <f t="shared" si="16"/>
        <v>2.0900000000000034</v>
      </c>
    </row>
    <row r="174" spans="1:15" ht="12.75">
      <c r="A174" s="155"/>
      <c r="B174" s="166" t="s">
        <v>466</v>
      </c>
      <c r="C174" s="156"/>
      <c r="D174" s="156"/>
      <c r="E174" s="157"/>
      <c r="F174" s="167"/>
      <c r="G174" s="159"/>
      <c r="H174" s="158">
        <v>0</v>
      </c>
      <c r="I174" s="160"/>
      <c r="J174" s="168">
        <f>SUM(J159:J173)</f>
        <v>35681.881</v>
      </c>
      <c r="M174" s="128">
        <v>35751.6295</v>
      </c>
      <c r="N174" s="12">
        <f t="shared" si="15"/>
        <v>35681.881</v>
      </c>
      <c r="O174" s="131">
        <f t="shared" si="16"/>
        <v>69.74850000000151</v>
      </c>
    </row>
    <row r="175" spans="1:15" s="8" customFormat="1" ht="12.75">
      <c r="A175" s="144" t="s">
        <v>207</v>
      </c>
      <c r="B175" s="144" t="s">
        <v>208</v>
      </c>
      <c r="C175" s="181"/>
      <c r="D175" s="181"/>
      <c r="E175" s="182"/>
      <c r="F175" s="183"/>
      <c r="G175" s="184"/>
      <c r="H175" s="170"/>
      <c r="I175" s="185"/>
      <c r="J175" s="186"/>
      <c r="K175" s="24"/>
      <c r="L175" s="118"/>
      <c r="M175" s="128"/>
      <c r="N175" s="6">
        <f t="shared" si="15"/>
        <v>0</v>
      </c>
      <c r="O175" s="130">
        <f t="shared" si="16"/>
        <v>0</v>
      </c>
    </row>
    <row r="176" spans="1:15" s="8" customFormat="1" ht="12.75">
      <c r="A176" s="165" t="s">
        <v>209</v>
      </c>
      <c r="B176" s="165" t="s">
        <v>210</v>
      </c>
      <c r="C176" s="175"/>
      <c r="D176" s="175"/>
      <c r="E176" s="176"/>
      <c r="F176" s="177"/>
      <c r="G176" s="178"/>
      <c r="H176" s="163"/>
      <c r="I176" s="179"/>
      <c r="J176" s="180"/>
      <c r="K176" s="24"/>
      <c r="L176" s="118"/>
      <c r="M176" s="128"/>
      <c r="N176" s="6">
        <f t="shared" si="15"/>
        <v>0</v>
      </c>
      <c r="O176" s="130">
        <f t="shared" si="16"/>
        <v>0</v>
      </c>
    </row>
    <row r="177" spans="1:15" ht="12.75">
      <c r="A177" s="155" t="s">
        <v>420</v>
      </c>
      <c r="B177" s="155" t="s">
        <v>211</v>
      </c>
      <c r="C177" s="156" t="s">
        <v>52</v>
      </c>
      <c r="D177" s="156" t="s">
        <v>13</v>
      </c>
      <c r="E177" s="157">
        <v>17.1</v>
      </c>
      <c r="F177" s="158">
        <v>96.86</v>
      </c>
      <c r="G177" s="159">
        <f>F177*E177</f>
        <v>1656.306</v>
      </c>
      <c r="H177" s="158">
        <v>0</v>
      </c>
      <c r="I177" s="160">
        <f t="shared" si="17"/>
        <v>0</v>
      </c>
      <c r="J177" s="161">
        <f>G177+I177</f>
        <v>1656.306</v>
      </c>
      <c r="K177" s="5">
        <v>83.5</v>
      </c>
      <c r="M177" s="58">
        <v>1669.473</v>
      </c>
      <c r="N177" s="6">
        <f t="shared" si="15"/>
        <v>1656.306</v>
      </c>
      <c r="O177" s="130">
        <f t="shared" si="16"/>
        <v>13.166999999999916</v>
      </c>
    </row>
    <row r="178" spans="1:15" s="8" customFormat="1" ht="12.75">
      <c r="A178" s="165" t="s">
        <v>212</v>
      </c>
      <c r="B178" s="165" t="s">
        <v>213</v>
      </c>
      <c r="C178" s="175"/>
      <c r="D178" s="175"/>
      <c r="E178" s="176"/>
      <c r="F178" s="177"/>
      <c r="G178" s="178"/>
      <c r="H178" s="163"/>
      <c r="I178" s="179"/>
      <c r="J178" s="180"/>
      <c r="K178" s="24"/>
      <c r="L178" s="118"/>
      <c r="M178" s="128"/>
      <c r="N178" s="6">
        <f t="shared" si="15"/>
        <v>0</v>
      </c>
      <c r="O178" s="130">
        <f t="shared" si="16"/>
        <v>0</v>
      </c>
    </row>
    <row r="179" spans="1:15" ht="12.75">
      <c r="A179" s="155" t="s">
        <v>421</v>
      </c>
      <c r="B179" s="155" t="s">
        <v>214</v>
      </c>
      <c r="C179" s="156" t="s">
        <v>52</v>
      </c>
      <c r="D179" s="156" t="s">
        <v>13</v>
      </c>
      <c r="E179" s="157">
        <v>2.4</v>
      </c>
      <c r="F179" s="158">
        <v>85.84</v>
      </c>
      <c r="G179" s="159">
        <f>F179*E179</f>
        <v>206.016</v>
      </c>
      <c r="H179" s="158">
        <v>0</v>
      </c>
      <c r="I179" s="160">
        <f t="shared" si="17"/>
        <v>0</v>
      </c>
      <c r="J179" s="161">
        <f>G179+I179</f>
        <v>206.016</v>
      </c>
      <c r="K179" s="5">
        <v>74</v>
      </c>
      <c r="M179" s="58">
        <v>207.696</v>
      </c>
      <c r="N179" s="6">
        <f t="shared" si="15"/>
        <v>206.016</v>
      </c>
      <c r="O179" s="130">
        <f t="shared" si="16"/>
        <v>1.6800000000000068</v>
      </c>
    </row>
    <row r="180" spans="1:15" ht="12.75">
      <c r="A180" s="155" t="s">
        <v>422</v>
      </c>
      <c r="B180" s="155" t="s">
        <v>215</v>
      </c>
      <c r="C180" s="156" t="s">
        <v>52</v>
      </c>
      <c r="D180" s="156" t="s">
        <v>13</v>
      </c>
      <c r="E180" s="157">
        <v>0.48</v>
      </c>
      <c r="F180" s="158">
        <v>119.48</v>
      </c>
      <c r="G180" s="159">
        <f>F180*E180</f>
        <v>57.3504</v>
      </c>
      <c r="H180" s="158">
        <v>0</v>
      </c>
      <c r="I180" s="160">
        <f t="shared" si="17"/>
        <v>0</v>
      </c>
      <c r="J180" s="161">
        <f>G180+I180</f>
        <v>57.3504</v>
      </c>
      <c r="K180" s="5">
        <v>103</v>
      </c>
      <c r="M180" s="58">
        <v>57.4848</v>
      </c>
      <c r="N180" s="6">
        <f t="shared" si="15"/>
        <v>57.3504</v>
      </c>
      <c r="O180" s="130">
        <f t="shared" si="16"/>
        <v>0.1343999999999994</v>
      </c>
    </row>
    <row r="181" spans="1:15" ht="12.75">
      <c r="A181" s="155"/>
      <c r="B181" s="166" t="s">
        <v>466</v>
      </c>
      <c r="C181" s="156"/>
      <c r="D181" s="156"/>
      <c r="E181" s="157"/>
      <c r="F181" s="167"/>
      <c r="G181" s="159"/>
      <c r="H181" s="158">
        <v>0</v>
      </c>
      <c r="I181" s="160"/>
      <c r="J181" s="168">
        <f>SUM(J177:J180)</f>
        <v>1919.6724000000002</v>
      </c>
      <c r="M181" s="128">
        <v>1934.6537999999998</v>
      </c>
      <c r="N181" s="12">
        <f t="shared" si="15"/>
        <v>1919.6724000000002</v>
      </c>
      <c r="O181" s="131">
        <f t="shared" si="16"/>
        <v>14.981399999999667</v>
      </c>
    </row>
    <row r="182" spans="1:15" s="8" customFormat="1" ht="12.75">
      <c r="A182" s="144" t="s">
        <v>216</v>
      </c>
      <c r="B182" s="144" t="s">
        <v>217</v>
      </c>
      <c r="C182" s="181"/>
      <c r="D182" s="181"/>
      <c r="E182" s="182"/>
      <c r="F182" s="183"/>
      <c r="G182" s="184"/>
      <c r="H182" s="170"/>
      <c r="I182" s="185"/>
      <c r="J182" s="186"/>
      <c r="K182" s="24"/>
      <c r="L182" s="118"/>
      <c r="M182" s="128"/>
      <c r="N182" s="6">
        <f t="shared" si="15"/>
        <v>0</v>
      </c>
      <c r="O182" s="130">
        <f t="shared" si="16"/>
        <v>0</v>
      </c>
    </row>
    <row r="183" spans="1:15" s="8" customFormat="1" ht="12.75">
      <c r="A183" s="165" t="s">
        <v>218</v>
      </c>
      <c r="B183" s="165" t="s">
        <v>219</v>
      </c>
      <c r="C183" s="175"/>
      <c r="D183" s="175"/>
      <c r="E183" s="176"/>
      <c r="F183" s="177"/>
      <c r="G183" s="178"/>
      <c r="H183" s="158">
        <v>0</v>
      </c>
      <c r="I183" s="179"/>
      <c r="J183" s="180"/>
      <c r="K183" s="24"/>
      <c r="L183" s="118"/>
      <c r="M183" s="128"/>
      <c r="N183" s="6">
        <f t="shared" si="15"/>
        <v>0</v>
      </c>
      <c r="O183" s="130">
        <f t="shared" si="16"/>
        <v>0</v>
      </c>
    </row>
    <row r="184" spans="1:15" ht="25.5">
      <c r="A184" s="155" t="s">
        <v>423</v>
      </c>
      <c r="B184" s="155" t="s">
        <v>220</v>
      </c>
      <c r="C184" s="156" t="s">
        <v>52</v>
      </c>
      <c r="D184" s="156" t="s">
        <v>13</v>
      </c>
      <c r="E184" s="157">
        <v>43.6</v>
      </c>
      <c r="F184" s="158">
        <v>140.36</v>
      </c>
      <c r="G184" s="159">
        <f>F184*E184</f>
        <v>6119.696000000001</v>
      </c>
      <c r="H184" s="158">
        <v>0</v>
      </c>
      <c r="I184" s="160">
        <f t="shared" si="17"/>
        <v>0</v>
      </c>
      <c r="J184" s="161">
        <f>G184+I184</f>
        <v>6119.696000000001</v>
      </c>
      <c r="K184" s="5">
        <v>121</v>
      </c>
      <c r="M184" s="58">
        <v>6124.0560000000005</v>
      </c>
      <c r="N184" s="6">
        <f t="shared" si="15"/>
        <v>6119.696000000001</v>
      </c>
      <c r="O184" s="130">
        <f t="shared" si="16"/>
        <v>4.359999999999673</v>
      </c>
    </row>
    <row r="185" spans="1:15" ht="12.75">
      <c r="A185" s="155"/>
      <c r="B185" s="166" t="s">
        <v>466</v>
      </c>
      <c r="C185" s="156"/>
      <c r="D185" s="156"/>
      <c r="E185" s="157"/>
      <c r="F185" s="167"/>
      <c r="G185" s="159"/>
      <c r="H185" s="163"/>
      <c r="I185" s="160"/>
      <c r="J185" s="168">
        <f>SUM(J184)</f>
        <v>6119.696000000001</v>
      </c>
      <c r="M185" s="128">
        <v>6124.0560000000005</v>
      </c>
      <c r="N185" s="12">
        <f t="shared" si="15"/>
        <v>6119.696000000001</v>
      </c>
      <c r="O185" s="131">
        <f t="shared" si="16"/>
        <v>4.359999999999673</v>
      </c>
    </row>
    <row r="186" spans="1:15" s="8" customFormat="1" ht="12.75">
      <c r="A186" s="144" t="s">
        <v>221</v>
      </c>
      <c r="B186" s="144" t="s">
        <v>222</v>
      </c>
      <c r="C186" s="181"/>
      <c r="D186" s="181"/>
      <c r="E186" s="182"/>
      <c r="F186" s="183"/>
      <c r="G186" s="184"/>
      <c r="H186" s="170"/>
      <c r="I186" s="185"/>
      <c r="J186" s="186"/>
      <c r="K186" s="24"/>
      <c r="L186" s="118"/>
      <c r="M186" s="128"/>
      <c r="N186" s="6">
        <f t="shared" si="15"/>
        <v>0</v>
      </c>
      <c r="O186" s="130">
        <f t="shared" si="16"/>
        <v>0</v>
      </c>
    </row>
    <row r="187" spans="1:15" s="8" customFormat="1" ht="12.75">
      <c r="A187" s="165" t="s">
        <v>223</v>
      </c>
      <c r="B187" s="165" t="s">
        <v>224</v>
      </c>
      <c r="C187" s="175"/>
      <c r="D187" s="175"/>
      <c r="E187" s="176"/>
      <c r="F187" s="177"/>
      <c r="G187" s="178"/>
      <c r="H187" s="158">
        <v>0</v>
      </c>
      <c r="I187" s="179"/>
      <c r="J187" s="180"/>
      <c r="K187" s="24"/>
      <c r="L187" s="118"/>
      <c r="M187" s="128"/>
      <c r="N187" s="6">
        <f t="shared" si="15"/>
        <v>0</v>
      </c>
      <c r="O187" s="130">
        <f t="shared" si="16"/>
        <v>0</v>
      </c>
    </row>
    <row r="188" spans="1:15" ht="25.5">
      <c r="A188" s="155" t="s">
        <v>424</v>
      </c>
      <c r="B188" s="155" t="s">
        <v>225</v>
      </c>
      <c r="C188" s="156" t="s">
        <v>23</v>
      </c>
      <c r="D188" s="156" t="s">
        <v>13</v>
      </c>
      <c r="E188" s="157">
        <v>345.89</v>
      </c>
      <c r="F188" s="158">
        <v>39.21</v>
      </c>
      <c r="G188" s="159">
        <f>F188*E188</f>
        <v>13562.3469</v>
      </c>
      <c r="H188" s="158">
        <v>0</v>
      </c>
      <c r="I188" s="160">
        <f t="shared" si="17"/>
        <v>0</v>
      </c>
      <c r="J188" s="161">
        <f>G188+I188</f>
        <v>13562.3469</v>
      </c>
      <c r="K188" s="5">
        <v>33.8</v>
      </c>
      <c r="M188" s="58">
        <v>13579.641399999999</v>
      </c>
      <c r="N188" s="6">
        <f t="shared" si="15"/>
        <v>13562.3469</v>
      </c>
      <c r="O188" s="130">
        <f t="shared" si="16"/>
        <v>17.294499999998152</v>
      </c>
    </row>
    <row r="189" spans="1:15" ht="12.75">
      <c r="A189" s="155"/>
      <c r="B189" s="166" t="s">
        <v>466</v>
      </c>
      <c r="C189" s="156"/>
      <c r="D189" s="156"/>
      <c r="E189" s="157"/>
      <c r="F189" s="167"/>
      <c r="G189" s="159"/>
      <c r="H189" s="163"/>
      <c r="I189" s="160"/>
      <c r="J189" s="168">
        <f>SUM(J188)</f>
        <v>13562.3469</v>
      </c>
      <c r="M189" s="128">
        <v>13579.641399999999</v>
      </c>
      <c r="N189" s="12">
        <f t="shared" si="15"/>
        <v>13562.3469</v>
      </c>
      <c r="O189" s="131">
        <f t="shared" si="16"/>
        <v>17.294499999998152</v>
      </c>
    </row>
    <row r="190" spans="1:15" s="8" customFormat="1" ht="12.75">
      <c r="A190" s="144" t="s">
        <v>226</v>
      </c>
      <c r="B190" s="144" t="s">
        <v>227</v>
      </c>
      <c r="C190" s="181"/>
      <c r="D190" s="181"/>
      <c r="E190" s="182"/>
      <c r="F190" s="183"/>
      <c r="G190" s="184"/>
      <c r="H190" s="170"/>
      <c r="I190" s="185"/>
      <c r="J190" s="186"/>
      <c r="K190" s="24"/>
      <c r="L190" s="118"/>
      <c r="M190" s="128"/>
      <c r="N190" s="6">
        <f t="shared" si="15"/>
        <v>0</v>
      </c>
      <c r="O190" s="130">
        <f t="shared" si="16"/>
        <v>0</v>
      </c>
    </row>
    <row r="191" spans="1:15" s="8" customFormat="1" ht="12.75">
      <c r="A191" s="165" t="s">
        <v>228</v>
      </c>
      <c r="B191" s="165" t="s">
        <v>229</v>
      </c>
      <c r="C191" s="175"/>
      <c r="D191" s="175"/>
      <c r="E191" s="176"/>
      <c r="F191" s="177"/>
      <c r="G191" s="178"/>
      <c r="H191" s="163"/>
      <c r="I191" s="179"/>
      <c r="J191" s="180"/>
      <c r="K191" s="24"/>
      <c r="L191" s="118"/>
      <c r="M191" s="128"/>
      <c r="N191" s="6">
        <f t="shared" si="15"/>
        <v>0</v>
      </c>
      <c r="O191" s="130">
        <f t="shared" si="16"/>
        <v>0</v>
      </c>
    </row>
    <row r="192" spans="1:15" ht="25.5">
      <c r="A192" s="155" t="s">
        <v>425</v>
      </c>
      <c r="B192" s="155" t="s">
        <v>230</v>
      </c>
      <c r="C192" s="156" t="s">
        <v>23</v>
      </c>
      <c r="D192" s="156" t="s">
        <v>13</v>
      </c>
      <c r="E192" s="157">
        <v>997.23</v>
      </c>
      <c r="F192" s="158">
        <v>2.32</v>
      </c>
      <c r="G192" s="159">
        <f>F192*E192</f>
        <v>2313.5735999999997</v>
      </c>
      <c r="H192" s="158">
        <v>4.51</v>
      </c>
      <c r="I192" s="160">
        <f t="shared" si="17"/>
        <v>4497.5073</v>
      </c>
      <c r="J192" s="161">
        <f>G192+I192</f>
        <v>6811.0809</v>
      </c>
      <c r="K192" s="5">
        <v>2</v>
      </c>
      <c r="L192" s="117">
        <v>3.89</v>
      </c>
      <c r="M192" s="58">
        <v>6821.0532</v>
      </c>
      <c r="N192" s="6">
        <f t="shared" si="15"/>
        <v>6811.0809</v>
      </c>
      <c r="O192" s="130">
        <f t="shared" si="16"/>
        <v>9.97230000000036</v>
      </c>
    </row>
    <row r="193" spans="1:15" ht="12.75">
      <c r="A193" s="155" t="s">
        <v>426</v>
      </c>
      <c r="B193" s="155" t="s">
        <v>231</v>
      </c>
      <c r="C193" s="156" t="s">
        <v>23</v>
      </c>
      <c r="D193" s="156" t="s">
        <v>13</v>
      </c>
      <c r="E193" s="157">
        <v>123.4</v>
      </c>
      <c r="F193" s="158">
        <v>3.48</v>
      </c>
      <c r="G193" s="159">
        <f>F193*E193</f>
        <v>429.432</v>
      </c>
      <c r="H193" s="158">
        <v>4.04</v>
      </c>
      <c r="I193" s="160">
        <f t="shared" si="17"/>
        <v>498.536</v>
      </c>
      <c r="J193" s="161">
        <f>G193+I193</f>
        <v>927.9680000000001</v>
      </c>
      <c r="K193" s="5">
        <v>3</v>
      </c>
      <c r="L193" s="117">
        <v>3.48</v>
      </c>
      <c r="M193" s="58">
        <v>929.202</v>
      </c>
      <c r="N193" s="6">
        <f t="shared" si="15"/>
        <v>927.9680000000001</v>
      </c>
      <c r="O193" s="130">
        <f t="shared" si="16"/>
        <v>1.2339999999999236</v>
      </c>
    </row>
    <row r="194" spans="1:15" ht="25.5">
      <c r="A194" s="155" t="s">
        <v>427</v>
      </c>
      <c r="B194" s="155" t="s">
        <v>232</v>
      </c>
      <c r="C194" s="156" t="s">
        <v>23</v>
      </c>
      <c r="D194" s="156" t="s">
        <v>13</v>
      </c>
      <c r="E194" s="157">
        <v>527.94</v>
      </c>
      <c r="F194" s="158">
        <v>6.84</v>
      </c>
      <c r="G194" s="159">
        <f>F194*E194</f>
        <v>3611.1096000000002</v>
      </c>
      <c r="H194" s="158">
        <v>4.64</v>
      </c>
      <c r="I194" s="160">
        <f t="shared" si="17"/>
        <v>2449.6416</v>
      </c>
      <c r="J194" s="161">
        <f>G194+I194</f>
        <v>6060.751200000001</v>
      </c>
      <c r="K194" s="5">
        <v>5.9</v>
      </c>
      <c r="L194" s="117">
        <v>4</v>
      </c>
      <c r="M194" s="58">
        <v>6081.8688</v>
      </c>
      <c r="N194" s="6">
        <f t="shared" si="15"/>
        <v>6060.751200000001</v>
      </c>
      <c r="O194" s="130">
        <f t="shared" si="16"/>
        <v>21.117599999999584</v>
      </c>
    </row>
    <row r="195" spans="1:15" ht="12.75">
      <c r="A195" s="155" t="s">
        <v>428</v>
      </c>
      <c r="B195" s="155" t="s">
        <v>24</v>
      </c>
      <c r="C195" s="156" t="s">
        <v>23</v>
      </c>
      <c r="D195" s="156" t="s">
        <v>13</v>
      </c>
      <c r="E195" s="157">
        <v>345.89</v>
      </c>
      <c r="F195" s="158">
        <v>3.48</v>
      </c>
      <c r="G195" s="159">
        <f>F195*E195</f>
        <v>1203.6971999999998</v>
      </c>
      <c r="H195" s="158">
        <v>3.75</v>
      </c>
      <c r="I195" s="160">
        <f t="shared" si="17"/>
        <v>1297.0874999999999</v>
      </c>
      <c r="J195" s="161">
        <f>G195+I195</f>
        <v>2500.7846999999997</v>
      </c>
      <c r="K195" s="5">
        <v>3</v>
      </c>
      <c r="L195" s="117">
        <v>3.23</v>
      </c>
      <c r="M195" s="58">
        <v>2504.2436</v>
      </c>
      <c r="N195" s="6">
        <f t="shared" si="15"/>
        <v>2500.7846999999997</v>
      </c>
      <c r="O195" s="130">
        <f t="shared" si="16"/>
        <v>3.458900000000085</v>
      </c>
    </row>
    <row r="196" spans="1:15" s="8" customFormat="1" ht="12.75">
      <c r="A196" s="165" t="s">
        <v>233</v>
      </c>
      <c r="B196" s="165" t="s">
        <v>234</v>
      </c>
      <c r="C196" s="175"/>
      <c r="D196" s="175"/>
      <c r="E196" s="176"/>
      <c r="F196" s="177"/>
      <c r="G196" s="178"/>
      <c r="H196" s="163"/>
      <c r="I196" s="179"/>
      <c r="J196" s="180"/>
      <c r="K196" s="24"/>
      <c r="L196" s="118"/>
      <c r="M196" s="128"/>
      <c r="N196" s="6">
        <f t="shared" si="15"/>
        <v>0</v>
      </c>
      <c r="O196" s="130">
        <f t="shared" si="16"/>
        <v>0</v>
      </c>
    </row>
    <row r="197" spans="1:15" ht="25.5">
      <c r="A197" s="155" t="s">
        <v>429</v>
      </c>
      <c r="B197" s="155" t="s">
        <v>235</v>
      </c>
      <c r="C197" s="156" t="s">
        <v>23</v>
      </c>
      <c r="D197" s="156" t="s">
        <v>13</v>
      </c>
      <c r="E197" s="157">
        <v>68.42</v>
      </c>
      <c r="F197" s="158">
        <v>3.11</v>
      </c>
      <c r="G197" s="159">
        <f>F197*E197</f>
        <v>212.7862</v>
      </c>
      <c r="H197" s="158">
        <v>5.8</v>
      </c>
      <c r="I197" s="160">
        <f t="shared" si="17"/>
        <v>396.836</v>
      </c>
      <c r="J197" s="161">
        <f>G197+I197</f>
        <v>609.6222</v>
      </c>
      <c r="K197" s="5">
        <v>2.68</v>
      </c>
      <c r="L197" s="117">
        <v>5</v>
      </c>
      <c r="M197" s="58">
        <v>610.3063999999999</v>
      </c>
      <c r="N197" s="6">
        <f t="shared" si="15"/>
        <v>609.6222</v>
      </c>
      <c r="O197" s="130">
        <f t="shared" si="16"/>
        <v>0.6841999999999189</v>
      </c>
    </row>
    <row r="198" spans="1:15" ht="25.5">
      <c r="A198" s="155" t="s">
        <v>430</v>
      </c>
      <c r="B198" s="155" t="s">
        <v>236</v>
      </c>
      <c r="C198" s="156" t="s">
        <v>23</v>
      </c>
      <c r="D198" s="156" t="s">
        <v>13</v>
      </c>
      <c r="E198" s="157">
        <v>68.42</v>
      </c>
      <c r="F198" s="158">
        <v>4.64</v>
      </c>
      <c r="G198" s="159">
        <f>F198*E198</f>
        <v>317.4688</v>
      </c>
      <c r="H198" s="158">
        <v>3.39</v>
      </c>
      <c r="I198" s="160">
        <f t="shared" si="17"/>
        <v>231.9438</v>
      </c>
      <c r="J198" s="161">
        <f>G198+I198</f>
        <v>549.4126</v>
      </c>
      <c r="K198" s="5">
        <v>4</v>
      </c>
      <c r="L198" s="117">
        <v>2.92</v>
      </c>
      <c r="M198" s="58">
        <v>550.0968</v>
      </c>
      <c r="N198" s="6">
        <f t="shared" si="15"/>
        <v>549.4126</v>
      </c>
      <c r="O198" s="130">
        <f t="shared" si="16"/>
        <v>0.6842000000000326</v>
      </c>
    </row>
    <row r="199" spans="1:15" s="8" customFormat="1" ht="12.75">
      <c r="A199" s="165" t="s">
        <v>237</v>
      </c>
      <c r="B199" s="165" t="s">
        <v>238</v>
      </c>
      <c r="C199" s="175"/>
      <c r="D199" s="175"/>
      <c r="E199" s="176"/>
      <c r="F199" s="177"/>
      <c r="G199" s="178"/>
      <c r="H199" s="163"/>
      <c r="I199" s="179"/>
      <c r="J199" s="180"/>
      <c r="K199" s="24"/>
      <c r="L199" s="118"/>
      <c r="M199" s="128"/>
      <c r="N199" s="6">
        <f t="shared" si="15"/>
        <v>0</v>
      </c>
      <c r="O199" s="130">
        <f t="shared" si="16"/>
        <v>0</v>
      </c>
    </row>
    <row r="200" spans="1:15" ht="25.5">
      <c r="A200" s="155" t="s">
        <v>431</v>
      </c>
      <c r="B200" s="155" t="s">
        <v>239</v>
      </c>
      <c r="C200" s="156" t="s">
        <v>23</v>
      </c>
      <c r="D200" s="156" t="s">
        <v>13</v>
      </c>
      <c r="E200" s="157">
        <v>24.57</v>
      </c>
      <c r="F200" s="158">
        <v>6.84</v>
      </c>
      <c r="G200" s="159">
        <f>F200*E200</f>
        <v>168.0588</v>
      </c>
      <c r="H200" s="158">
        <v>7.02</v>
      </c>
      <c r="I200" s="160">
        <f t="shared" si="17"/>
        <v>172.48139999999998</v>
      </c>
      <c r="J200" s="161">
        <f>G200+I200</f>
        <v>340.54019999999997</v>
      </c>
      <c r="K200" s="5">
        <v>5.9</v>
      </c>
      <c r="L200" s="117">
        <v>6.05</v>
      </c>
      <c r="M200" s="58">
        <v>342.0144</v>
      </c>
      <c r="N200" s="6">
        <f t="shared" si="15"/>
        <v>340.54019999999997</v>
      </c>
      <c r="O200" s="130">
        <f t="shared" si="16"/>
        <v>1.474200000000053</v>
      </c>
    </row>
    <row r="201" spans="1:15" s="8" customFormat="1" ht="12.75">
      <c r="A201" s="165" t="s">
        <v>240</v>
      </c>
      <c r="B201" s="165" t="s">
        <v>241</v>
      </c>
      <c r="C201" s="175"/>
      <c r="D201" s="175"/>
      <c r="E201" s="176"/>
      <c r="F201" s="177"/>
      <c r="G201" s="178"/>
      <c r="H201" s="163"/>
      <c r="I201" s="179"/>
      <c r="J201" s="180"/>
      <c r="K201" s="24"/>
      <c r="L201" s="118"/>
      <c r="M201" s="128"/>
      <c r="N201" s="6">
        <f t="shared" si="15"/>
        <v>0</v>
      </c>
      <c r="O201" s="130">
        <f t="shared" si="16"/>
        <v>0</v>
      </c>
    </row>
    <row r="202" spans="1:15" ht="12.75">
      <c r="A202" s="155" t="s">
        <v>432</v>
      </c>
      <c r="B202" s="155" t="s">
        <v>242</v>
      </c>
      <c r="C202" s="156" t="s">
        <v>23</v>
      </c>
      <c r="D202" s="156" t="s">
        <v>13</v>
      </c>
      <c r="E202" s="157">
        <v>8.55</v>
      </c>
      <c r="F202" s="158">
        <v>5.8</v>
      </c>
      <c r="G202" s="159">
        <f>F202*E202</f>
        <v>49.59</v>
      </c>
      <c r="H202" s="158">
        <v>8.12</v>
      </c>
      <c r="I202" s="160">
        <f t="shared" si="17"/>
        <v>69.426</v>
      </c>
      <c r="J202" s="161">
        <f>G202+I202</f>
        <v>119.016</v>
      </c>
      <c r="K202" s="5">
        <v>5</v>
      </c>
      <c r="L202" s="117">
        <v>7</v>
      </c>
      <c r="M202" s="58">
        <v>126.54</v>
      </c>
      <c r="N202" s="6">
        <f t="shared" si="15"/>
        <v>119.016</v>
      </c>
      <c r="O202" s="130">
        <f t="shared" si="16"/>
        <v>7.524000000000001</v>
      </c>
    </row>
    <row r="203" spans="1:15" ht="12.75">
      <c r="A203" s="155"/>
      <c r="B203" s="166" t="s">
        <v>466</v>
      </c>
      <c r="C203" s="156"/>
      <c r="D203" s="156"/>
      <c r="E203" s="157"/>
      <c r="F203" s="167"/>
      <c r="G203" s="159"/>
      <c r="H203" s="158">
        <v>0</v>
      </c>
      <c r="I203" s="160"/>
      <c r="J203" s="168">
        <f>SUM(J192:J202)</f>
        <v>17919.1758</v>
      </c>
      <c r="M203" s="128">
        <v>17965.3252</v>
      </c>
      <c r="N203" s="12">
        <f t="shared" si="15"/>
        <v>17919.1758</v>
      </c>
      <c r="O203" s="131">
        <f t="shared" si="16"/>
        <v>46.14939999999842</v>
      </c>
    </row>
    <row r="204" spans="1:15" s="8" customFormat="1" ht="12.75">
      <c r="A204" s="144" t="s">
        <v>243</v>
      </c>
      <c r="B204" s="144" t="s">
        <v>244</v>
      </c>
      <c r="C204" s="181"/>
      <c r="D204" s="181"/>
      <c r="E204" s="182"/>
      <c r="F204" s="183"/>
      <c r="G204" s="184"/>
      <c r="H204" s="170"/>
      <c r="I204" s="185"/>
      <c r="J204" s="186"/>
      <c r="K204" s="24"/>
      <c r="L204" s="118"/>
      <c r="M204" s="128"/>
      <c r="N204" s="6">
        <f aca="true" t="shared" si="18" ref="N204:N260">J204</f>
        <v>0</v>
      </c>
      <c r="O204" s="130">
        <f aca="true" t="shared" si="19" ref="O204:O260">M204-N204</f>
        <v>0</v>
      </c>
    </row>
    <row r="205" spans="1:15" s="8" customFormat="1" ht="12.75">
      <c r="A205" s="165" t="s">
        <v>245</v>
      </c>
      <c r="B205" s="165" t="s">
        <v>246</v>
      </c>
      <c r="C205" s="175"/>
      <c r="D205" s="175"/>
      <c r="E205" s="176"/>
      <c r="F205" s="177"/>
      <c r="G205" s="178"/>
      <c r="H205" s="163"/>
      <c r="I205" s="179"/>
      <c r="J205" s="180"/>
      <c r="K205" s="24"/>
      <c r="L205" s="118"/>
      <c r="M205" s="128"/>
      <c r="N205" s="6">
        <f t="shared" si="18"/>
        <v>0</v>
      </c>
      <c r="O205" s="130">
        <f t="shared" si="19"/>
        <v>0</v>
      </c>
    </row>
    <row r="206" spans="1:15" ht="25.5">
      <c r="A206" s="155" t="s">
        <v>433</v>
      </c>
      <c r="B206" s="155" t="s">
        <v>247</v>
      </c>
      <c r="C206" s="156" t="s">
        <v>23</v>
      </c>
      <c r="D206" s="156" t="s">
        <v>17</v>
      </c>
      <c r="E206" s="157">
        <v>3</v>
      </c>
      <c r="F206" s="158">
        <v>31.82</v>
      </c>
      <c r="G206" s="159">
        <f>F206*E206</f>
        <v>95.46000000000001</v>
      </c>
      <c r="H206" s="158">
        <v>11.14</v>
      </c>
      <c r="I206" s="160">
        <f t="shared" si="17"/>
        <v>33.42</v>
      </c>
      <c r="J206" s="161">
        <f>G206+I206</f>
        <v>128.88</v>
      </c>
      <c r="K206" s="57">
        <f>0.85*'ORÇAMENTO CRICIUMA FINAL (2)'!F206</f>
        <v>27.4295</v>
      </c>
      <c r="L206" s="124">
        <f>0.35*K206</f>
        <v>9.600325</v>
      </c>
      <c r="M206" s="58">
        <v>157.29</v>
      </c>
      <c r="N206" s="6">
        <f t="shared" si="18"/>
        <v>128.88</v>
      </c>
      <c r="O206" s="130">
        <f t="shared" si="19"/>
        <v>28.409999999999997</v>
      </c>
    </row>
    <row r="207" spans="1:15" ht="12.75">
      <c r="A207" s="155" t="s">
        <v>434</v>
      </c>
      <c r="B207" s="155" t="s">
        <v>248</v>
      </c>
      <c r="C207" s="156" t="s">
        <v>52</v>
      </c>
      <c r="D207" s="156" t="s">
        <v>17</v>
      </c>
      <c r="E207" s="157">
        <v>3</v>
      </c>
      <c r="F207" s="158">
        <v>141.46</v>
      </c>
      <c r="G207" s="159">
        <f>F207*E207</f>
        <v>424.38</v>
      </c>
      <c r="H207" s="158">
        <v>0</v>
      </c>
      <c r="I207" s="160">
        <f t="shared" si="17"/>
        <v>0</v>
      </c>
      <c r="J207" s="161">
        <f>G207+I207</f>
        <v>424.38</v>
      </c>
      <c r="K207" s="57">
        <v>121.95</v>
      </c>
      <c r="L207" s="124"/>
      <c r="M207" s="58">
        <v>427.98</v>
      </c>
      <c r="N207" s="6">
        <f t="shared" si="18"/>
        <v>424.38</v>
      </c>
      <c r="O207" s="130">
        <f t="shared" si="19"/>
        <v>3.6000000000000227</v>
      </c>
    </row>
    <row r="208" spans="1:15" ht="25.5">
      <c r="A208" s="155" t="s">
        <v>435</v>
      </c>
      <c r="B208" s="155" t="s">
        <v>249</v>
      </c>
      <c r="C208" s="156" t="s">
        <v>23</v>
      </c>
      <c r="D208" s="156" t="s">
        <v>17</v>
      </c>
      <c r="E208" s="157">
        <v>1</v>
      </c>
      <c r="F208" s="158">
        <v>425.14</v>
      </c>
      <c r="G208" s="159">
        <f>F208*E208</f>
        <v>425.14</v>
      </c>
      <c r="H208" s="158">
        <v>148.8</v>
      </c>
      <c r="I208" s="160">
        <f t="shared" si="17"/>
        <v>148.8</v>
      </c>
      <c r="J208" s="161">
        <f>G208+I208</f>
        <v>573.94</v>
      </c>
      <c r="K208" s="57">
        <v>366.5</v>
      </c>
      <c r="L208" s="124">
        <f>0.35*K208</f>
        <v>128.275</v>
      </c>
      <c r="M208" s="58">
        <v>574.97</v>
      </c>
      <c r="N208" s="6">
        <f t="shared" si="18"/>
        <v>573.94</v>
      </c>
      <c r="O208" s="130">
        <f t="shared" si="19"/>
        <v>1.0299999999999727</v>
      </c>
    </row>
    <row r="209" spans="1:15" ht="25.5">
      <c r="A209" s="155" t="s">
        <v>436</v>
      </c>
      <c r="B209" s="155" t="s">
        <v>250</v>
      </c>
      <c r="C209" s="156" t="s">
        <v>23</v>
      </c>
      <c r="D209" s="156" t="s">
        <v>17</v>
      </c>
      <c r="E209" s="157">
        <v>5</v>
      </c>
      <c r="F209" s="158">
        <v>200.68</v>
      </c>
      <c r="G209" s="159">
        <f>F209*E209</f>
        <v>1003.4000000000001</v>
      </c>
      <c r="H209" s="158">
        <v>70.24</v>
      </c>
      <c r="I209" s="160">
        <f t="shared" si="17"/>
        <v>351.2</v>
      </c>
      <c r="J209" s="161">
        <f>G209+I209</f>
        <v>1354.6000000000001</v>
      </c>
      <c r="K209" s="57">
        <v>173</v>
      </c>
      <c r="L209" s="124">
        <f>0.35*K209</f>
        <v>60.55</v>
      </c>
      <c r="M209" s="58">
        <v>1354.65</v>
      </c>
      <c r="N209" s="6">
        <f t="shared" si="18"/>
        <v>1354.6000000000001</v>
      </c>
      <c r="O209" s="130">
        <f t="shared" si="19"/>
        <v>0.049999999999954525</v>
      </c>
    </row>
    <row r="210" spans="1:15" s="8" customFormat="1" ht="12.75">
      <c r="A210" s="165" t="s">
        <v>251</v>
      </c>
      <c r="B210" s="165" t="s">
        <v>252</v>
      </c>
      <c r="C210" s="175"/>
      <c r="D210" s="175"/>
      <c r="E210" s="176"/>
      <c r="F210" s="177"/>
      <c r="G210" s="178"/>
      <c r="H210" s="163"/>
      <c r="I210" s="179"/>
      <c r="J210" s="180"/>
      <c r="K210" s="57"/>
      <c r="L210" s="124"/>
      <c r="M210" s="128"/>
      <c r="N210" s="6">
        <f t="shared" si="18"/>
        <v>0</v>
      </c>
      <c r="O210" s="130">
        <f t="shared" si="19"/>
        <v>0</v>
      </c>
    </row>
    <row r="211" spans="1:15" ht="12.75">
      <c r="A211" s="155" t="s">
        <v>437</v>
      </c>
      <c r="B211" s="155" t="s">
        <v>253</v>
      </c>
      <c r="C211" s="156" t="s">
        <v>23</v>
      </c>
      <c r="D211" s="156" t="s">
        <v>17</v>
      </c>
      <c r="E211" s="157">
        <v>1</v>
      </c>
      <c r="F211" s="158">
        <v>18.79</v>
      </c>
      <c r="G211" s="159">
        <f>F211*E211</f>
        <v>18.79</v>
      </c>
      <c r="H211" s="158">
        <v>6.58</v>
      </c>
      <c r="I211" s="160">
        <f t="shared" si="17"/>
        <v>6.58</v>
      </c>
      <c r="J211" s="161">
        <f>G211+I211</f>
        <v>25.369999999999997</v>
      </c>
      <c r="K211" s="57">
        <f>0.85*'ORÇAMENTO CRICIUMA FINAL (2)'!F211</f>
        <v>16.200999999999997</v>
      </c>
      <c r="L211" s="124">
        <f>0.35*K211</f>
        <v>5.670349999999998</v>
      </c>
      <c r="M211" s="58">
        <v>25.78</v>
      </c>
      <c r="N211" s="6">
        <f t="shared" si="18"/>
        <v>25.369999999999997</v>
      </c>
      <c r="O211" s="130">
        <f t="shared" si="19"/>
        <v>0.4100000000000037</v>
      </c>
    </row>
    <row r="212" spans="1:15" ht="12.75">
      <c r="A212" s="155" t="s">
        <v>438</v>
      </c>
      <c r="B212" s="155" t="s">
        <v>254</v>
      </c>
      <c r="C212" s="156" t="s">
        <v>52</v>
      </c>
      <c r="D212" s="156" t="s">
        <v>17</v>
      </c>
      <c r="E212" s="157">
        <v>6</v>
      </c>
      <c r="F212" s="158">
        <v>158.84</v>
      </c>
      <c r="G212" s="159">
        <f>F212*E212</f>
        <v>953.04</v>
      </c>
      <c r="H212" s="158">
        <v>0</v>
      </c>
      <c r="I212" s="160">
        <f t="shared" si="17"/>
        <v>0</v>
      </c>
      <c r="J212" s="161">
        <f>G212+I212</f>
        <v>953.04</v>
      </c>
      <c r="K212" s="57">
        <v>136.93</v>
      </c>
      <c r="L212" s="124"/>
      <c r="M212" s="58">
        <v>953.1</v>
      </c>
      <c r="N212" s="6">
        <f t="shared" si="18"/>
        <v>953.04</v>
      </c>
      <c r="O212" s="130">
        <f t="shared" si="19"/>
        <v>0.06000000000005912</v>
      </c>
    </row>
    <row r="213" spans="1:15" ht="25.5">
      <c r="A213" s="155" t="s">
        <v>439</v>
      </c>
      <c r="B213" s="155" t="s">
        <v>255</v>
      </c>
      <c r="C213" s="156" t="s">
        <v>52</v>
      </c>
      <c r="D213" s="156" t="s">
        <v>17</v>
      </c>
      <c r="E213" s="157">
        <v>1</v>
      </c>
      <c r="F213" s="158">
        <v>183.86</v>
      </c>
      <c r="G213" s="159">
        <f>F213*E213</f>
        <v>183.86</v>
      </c>
      <c r="H213" s="158">
        <v>0</v>
      </c>
      <c r="I213" s="160">
        <f t="shared" si="17"/>
        <v>0</v>
      </c>
      <c r="J213" s="161">
        <f>G213+I213</f>
        <v>183.86</v>
      </c>
      <c r="K213" s="57">
        <v>158.5</v>
      </c>
      <c r="L213" s="124"/>
      <c r="M213" s="58">
        <v>183.89</v>
      </c>
      <c r="N213" s="6">
        <f t="shared" si="18"/>
        <v>183.86</v>
      </c>
      <c r="O213" s="130">
        <f t="shared" si="19"/>
        <v>0.029999999999972715</v>
      </c>
    </row>
    <row r="214" spans="1:15" ht="25.5">
      <c r="A214" s="155" t="s">
        <v>440</v>
      </c>
      <c r="B214" s="155" t="s">
        <v>256</v>
      </c>
      <c r="C214" s="156" t="s">
        <v>52</v>
      </c>
      <c r="D214" s="156" t="s">
        <v>17</v>
      </c>
      <c r="E214" s="157">
        <v>1</v>
      </c>
      <c r="F214" s="158">
        <v>118.55</v>
      </c>
      <c r="G214" s="159">
        <f>F214*E214</f>
        <v>118.55</v>
      </c>
      <c r="H214" s="158">
        <v>0</v>
      </c>
      <c r="I214" s="160">
        <f t="shared" si="17"/>
        <v>0</v>
      </c>
      <c r="J214" s="161">
        <f>G214+I214</f>
        <v>118.55</v>
      </c>
      <c r="K214" s="57">
        <v>102.2</v>
      </c>
      <c r="L214" s="124"/>
      <c r="M214" s="58">
        <v>118.63</v>
      </c>
      <c r="N214" s="6">
        <f t="shared" si="18"/>
        <v>118.55</v>
      </c>
      <c r="O214" s="130">
        <f t="shared" si="19"/>
        <v>0.0799999999999983</v>
      </c>
    </row>
    <row r="215" spans="1:15" ht="25.5">
      <c r="A215" s="155" t="s">
        <v>441</v>
      </c>
      <c r="B215" s="155" t="s">
        <v>257</v>
      </c>
      <c r="C215" s="156" t="s">
        <v>52</v>
      </c>
      <c r="D215" s="156" t="s">
        <v>17</v>
      </c>
      <c r="E215" s="157">
        <v>1</v>
      </c>
      <c r="F215" s="158">
        <v>198.48</v>
      </c>
      <c r="G215" s="159">
        <f>F215*E215</f>
        <v>198.48</v>
      </c>
      <c r="H215" s="158">
        <v>0</v>
      </c>
      <c r="I215" s="160">
        <f t="shared" si="17"/>
        <v>0</v>
      </c>
      <c r="J215" s="161">
        <f>G215+I215</f>
        <v>198.48</v>
      </c>
      <c r="K215" s="57">
        <v>171.1</v>
      </c>
      <c r="L215" s="124"/>
      <c r="M215" s="58">
        <v>198.49</v>
      </c>
      <c r="N215" s="6">
        <f t="shared" si="18"/>
        <v>198.48</v>
      </c>
      <c r="O215" s="130">
        <f t="shared" si="19"/>
        <v>0.010000000000019327</v>
      </c>
    </row>
    <row r="216" spans="1:15" s="8" customFormat="1" ht="12.75">
      <c r="A216" s="165" t="s">
        <v>258</v>
      </c>
      <c r="B216" s="165" t="s">
        <v>259</v>
      </c>
      <c r="C216" s="175"/>
      <c r="D216" s="175"/>
      <c r="E216" s="176"/>
      <c r="F216" s="177"/>
      <c r="G216" s="178"/>
      <c r="H216" s="163"/>
      <c r="I216" s="179"/>
      <c r="J216" s="180"/>
      <c r="K216" s="57"/>
      <c r="L216" s="124"/>
      <c r="M216" s="128"/>
      <c r="N216" s="6">
        <f t="shared" si="18"/>
        <v>0</v>
      </c>
      <c r="O216" s="130">
        <f t="shared" si="19"/>
        <v>0</v>
      </c>
    </row>
    <row r="217" spans="1:15" ht="25.5">
      <c r="A217" s="155" t="s">
        <v>442</v>
      </c>
      <c r="B217" s="155" t="s">
        <v>260</v>
      </c>
      <c r="C217" s="156" t="s">
        <v>52</v>
      </c>
      <c r="D217" s="156" t="s">
        <v>17</v>
      </c>
      <c r="E217" s="157">
        <v>6</v>
      </c>
      <c r="F217" s="158">
        <v>5.54</v>
      </c>
      <c r="G217" s="159">
        <f aca="true" t="shared" si="20" ref="G217:G224">F217*E217</f>
        <v>33.24</v>
      </c>
      <c r="H217" s="158">
        <v>0</v>
      </c>
      <c r="I217" s="160">
        <f t="shared" si="17"/>
        <v>0</v>
      </c>
      <c r="J217" s="161">
        <f aca="true" t="shared" si="21" ref="J217:J224">G217+I217</f>
        <v>33.24</v>
      </c>
      <c r="K217" s="57">
        <v>4.78</v>
      </c>
      <c r="L217" s="124"/>
      <c r="M217" s="58">
        <v>33.36</v>
      </c>
      <c r="N217" s="6">
        <f t="shared" si="18"/>
        <v>33.24</v>
      </c>
      <c r="O217" s="130">
        <f t="shared" si="19"/>
        <v>0.11999999999999744</v>
      </c>
    </row>
    <row r="218" spans="1:15" ht="25.5">
      <c r="A218" s="155" t="s">
        <v>443</v>
      </c>
      <c r="B218" s="155" t="s">
        <v>261</v>
      </c>
      <c r="C218" s="156" t="s">
        <v>52</v>
      </c>
      <c r="D218" s="156" t="s">
        <v>17</v>
      </c>
      <c r="E218" s="157">
        <v>1</v>
      </c>
      <c r="F218" s="158">
        <v>27.96</v>
      </c>
      <c r="G218" s="159">
        <f t="shared" si="20"/>
        <v>27.96</v>
      </c>
      <c r="H218" s="158">
        <v>0</v>
      </c>
      <c r="I218" s="160">
        <f t="shared" si="17"/>
        <v>0</v>
      </c>
      <c r="J218" s="161">
        <f t="shared" si="21"/>
        <v>27.96</v>
      </c>
      <c r="K218" s="57">
        <v>24.1</v>
      </c>
      <c r="L218" s="124"/>
      <c r="M218" s="58">
        <v>28.25</v>
      </c>
      <c r="N218" s="6">
        <f t="shared" si="18"/>
        <v>27.96</v>
      </c>
      <c r="O218" s="130">
        <f t="shared" si="19"/>
        <v>0.28999999999999915</v>
      </c>
    </row>
    <row r="219" spans="1:15" ht="25.5">
      <c r="A219" s="155" t="s">
        <v>444</v>
      </c>
      <c r="B219" s="155" t="s">
        <v>262</v>
      </c>
      <c r="C219" s="156" t="s">
        <v>52</v>
      </c>
      <c r="D219" s="156" t="s">
        <v>17</v>
      </c>
      <c r="E219" s="157">
        <v>1</v>
      </c>
      <c r="F219" s="158">
        <v>5.54</v>
      </c>
      <c r="G219" s="159">
        <f t="shared" si="20"/>
        <v>5.54</v>
      </c>
      <c r="H219" s="158">
        <v>0</v>
      </c>
      <c r="I219" s="160">
        <f t="shared" si="17"/>
        <v>0</v>
      </c>
      <c r="J219" s="161">
        <f t="shared" si="21"/>
        <v>5.54</v>
      </c>
      <c r="K219" s="57">
        <v>4.78</v>
      </c>
      <c r="L219" s="124"/>
      <c r="M219" s="58">
        <v>5.56</v>
      </c>
      <c r="N219" s="6">
        <f t="shared" si="18"/>
        <v>5.54</v>
      </c>
      <c r="O219" s="130">
        <f t="shared" si="19"/>
        <v>0.019999999999999574</v>
      </c>
    </row>
    <row r="220" spans="1:15" ht="25.5">
      <c r="A220" s="155" t="s">
        <v>445</v>
      </c>
      <c r="B220" s="155" t="s">
        <v>263</v>
      </c>
      <c r="C220" s="156" t="s">
        <v>52</v>
      </c>
      <c r="D220" s="156" t="s">
        <v>17</v>
      </c>
      <c r="E220" s="157">
        <v>3</v>
      </c>
      <c r="F220" s="158">
        <v>70.99</v>
      </c>
      <c r="G220" s="159">
        <f t="shared" si="20"/>
        <v>212.96999999999997</v>
      </c>
      <c r="H220" s="158">
        <v>0</v>
      </c>
      <c r="I220" s="160">
        <f aca="true" t="shared" si="22" ref="I220:I248">H220*E220</f>
        <v>0</v>
      </c>
      <c r="J220" s="161">
        <f t="shared" si="21"/>
        <v>212.96999999999997</v>
      </c>
      <c r="K220" s="57">
        <v>61.2</v>
      </c>
      <c r="L220" s="124"/>
      <c r="M220" s="58">
        <v>213.27</v>
      </c>
      <c r="N220" s="6">
        <f t="shared" si="18"/>
        <v>212.96999999999997</v>
      </c>
      <c r="O220" s="130">
        <f t="shared" si="19"/>
        <v>0.3000000000000398</v>
      </c>
    </row>
    <row r="221" spans="1:15" ht="12.75">
      <c r="A221" s="155" t="s">
        <v>446</v>
      </c>
      <c r="B221" s="155" t="s">
        <v>264</v>
      </c>
      <c r="C221" s="156" t="s">
        <v>52</v>
      </c>
      <c r="D221" s="156" t="s">
        <v>17</v>
      </c>
      <c r="E221" s="157">
        <v>12</v>
      </c>
      <c r="F221" s="158">
        <v>18.21</v>
      </c>
      <c r="G221" s="159">
        <f t="shared" si="20"/>
        <v>218.52</v>
      </c>
      <c r="H221" s="158">
        <v>0</v>
      </c>
      <c r="I221" s="160">
        <f t="shared" si="22"/>
        <v>0</v>
      </c>
      <c r="J221" s="161">
        <f t="shared" si="21"/>
        <v>218.52</v>
      </c>
      <c r="K221" s="57">
        <v>15.7</v>
      </c>
      <c r="L221" s="124"/>
      <c r="M221" s="58">
        <v>220.44</v>
      </c>
      <c r="N221" s="6">
        <f t="shared" si="18"/>
        <v>218.52</v>
      </c>
      <c r="O221" s="130">
        <f t="shared" si="19"/>
        <v>1.9199999999999875</v>
      </c>
    </row>
    <row r="222" spans="1:15" ht="12.75">
      <c r="A222" s="155" t="s">
        <v>447</v>
      </c>
      <c r="B222" s="155" t="s">
        <v>265</v>
      </c>
      <c r="C222" s="156" t="s">
        <v>52</v>
      </c>
      <c r="D222" s="156" t="s">
        <v>17</v>
      </c>
      <c r="E222" s="157">
        <v>1</v>
      </c>
      <c r="F222" s="158">
        <v>27.84</v>
      </c>
      <c r="G222" s="159">
        <f t="shared" si="20"/>
        <v>27.84</v>
      </c>
      <c r="H222" s="158">
        <v>0</v>
      </c>
      <c r="I222" s="160">
        <f t="shared" si="22"/>
        <v>0</v>
      </c>
      <c r="J222" s="161">
        <f t="shared" si="21"/>
        <v>27.84</v>
      </c>
      <c r="K222" s="57">
        <v>24</v>
      </c>
      <c r="L222" s="124"/>
      <c r="M222" s="58">
        <v>28.96</v>
      </c>
      <c r="N222" s="6">
        <f t="shared" si="18"/>
        <v>27.84</v>
      </c>
      <c r="O222" s="130">
        <f t="shared" si="19"/>
        <v>1.120000000000001</v>
      </c>
    </row>
    <row r="223" spans="1:15" ht="12.75">
      <c r="A223" s="155" t="s">
        <v>448</v>
      </c>
      <c r="B223" s="155" t="s">
        <v>266</v>
      </c>
      <c r="C223" s="156" t="s">
        <v>52</v>
      </c>
      <c r="D223" s="156" t="s">
        <v>17</v>
      </c>
      <c r="E223" s="157">
        <v>6</v>
      </c>
      <c r="F223" s="158">
        <v>2.38</v>
      </c>
      <c r="G223" s="159">
        <f t="shared" si="20"/>
        <v>14.28</v>
      </c>
      <c r="H223" s="158">
        <v>0</v>
      </c>
      <c r="I223" s="160">
        <f t="shared" si="22"/>
        <v>0</v>
      </c>
      <c r="J223" s="161">
        <f t="shared" si="21"/>
        <v>14.28</v>
      </c>
      <c r="K223" s="57">
        <v>2.05</v>
      </c>
      <c r="L223" s="124"/>
      <c r="M223" s="58">
        <v>14.34</v>
      </c>
      <c r="N223" s="6">
        <f t="shared" si="18"/>
        <v>14.28</v>
      </c>
      <c r="O223" s="130">
        <f t="shared" si="19"/>
        <v>0.0600000000000005</v>
      </c>
    </row>
    <row r="224" spans="1:15" ht="25.5">
      <c r="A224" s="155" t="s">
        <v>449</v>
      </c>
      <c r="B224" s="155" t="s">
        <v>267</v>
      </c>
      <c r="C224" s="156" t="s">
        <v>52</v>
      </c>
      <c r="D224" s="156" t="s">
        <v>17</v>
      </c>
      <c r="E224" s="157">
        <v>1</v>
      </c>
      <c r="F224" s="158">
        <v>88.74</v>
      </c>
      <c r="G224" s="159">
        <f t="shared" si="20"/>
        <v>88.74</v>
      </c>
      <c r="H224" s="158">
        <v>0</v>
      </c>
      <c r="I224" s="160">
        <f t="shared" si="22"/>
        <v>0</v>
      </c>
      <c r="J224" s="161">
        <f t="shared" si="21"/>
        <v>88.74</v>
      </c>
      <c r="K224" s="57">
        <v>76.5</v>
      </c>
      <c r="L224" s="124"/>
      <c r="M224" s="58">
        <v>88.99</v>
      </c>
      <c r="N224" s="6">
        <f t="shared" si="18"/>
        <v>88.74</v>
      </c>
      <c r="O224" s="130">
        <f t="shared" si="19"/>
        <v>0.25</v>
      </c>
    </row>
    <row r="225" spans="1:15" s="8" customFormat="1" ht="12.75">
      <c r="A225" s="165" t="s">
        <v>268</v>
      </c>
      <c r="B225" s="165" t="s">
        <v>269</v>
      </c>
      <c r="C225" s="175"/>
      <c r="D225" s="175"/>
      <c r="E225" s="176"/>
      <c r="F225" s="177"/>
      <c r="G225" s="178"/>
      <c r="H225" s="163"/>
      <c r="I225" s="179"/>
      <c r="J225" s="180"/>
      <c r="K225" s="24"/>
      <c r="L225" s="118"/>
      <c r="M225" s="128"/>
      <c r="N225" s="6">
        <f t="shared" si="18"/>
        <v>0</v>
      </c>
      <c r="O225" s="130">
        <f t="shared" si="19"/>
        <v>0</v>
      </c>
    </row>
    <row r="226" spans="1:15" ht="25.5">
      <c r="A226" s="155" t="s">
        <v>450</v>
      </c>
      <c r="B226" s="155" t="s">
        <v>270</v>
      </c>
      <c r="C226" s="156" t="s">
        <v>52</v>
      </c>
      <c r="D226" s="156" t="s">
        <v>13</v>
      </c>
      <c r="E226" s="157">
        <v>6.74</v>
      </c>
      <c r="F226" s="158">
        <v>249.4</v>
      </c>
      <c r="G226" s="159">
        <f>F226*E226</f>
        <v>1680.9560000000001</v>
      </c>
      <c r="H226" s="158">
        <v>0</v>
      </c>
      <c r="I226" s="160">
        <f t="shared" si="22"/>
        <v>0</v>
      </c>
      <c r="J226" s="161">
        <f>G226+I226</f>
        <v>1680.9560000000001</v>
      </c>
      <c r="K226" s="5">
        <v>215</v>
      </c>
      <c r="M226" s="58">
        <v>1685</v>
      </c>
      <c r="N226" s="6">
        <f t="shared" si="18"/>
        <v>1680.9560000000001</v>
      </c>
      <c r="O226" s="130">
        <f t="shared" si="19"/>
        <v>4.043999999999869</v>
      </c>
    </row>
    <row r="227" spans="1:15" s="8" customFormat="1" ht="12.75">
      <c r="A227" s="165" t="s">
        <v>271</v>
      </c>
      <c r="B227" s="165" t="s">
        <v>204</v>
      </c>
      <c r="C227" s="175"/>
      <c r="D227" s="175"/>
      <c r="E227" s="176"/>
      <c r="F227" s="177"/>
      <c r="G227" s="178"/>
      <c r="H227" s="163"/>
      <c r="I227" s="179"/>
      <c r="J227" s="180"/>
      <c r="K227" s="24"/>
      <c r="L227" s="118"/>
      <c r="M227" s="128"/>
      <c r="N227" s="6">
        <f t="shared" si="18"/>
        <v>0</v>
      </c>
      <c r="O227" s="130">
        <f t="shared" si="19"/>
        <v>0</v>
      </c>
    </row>
    <row r="228" spans="1:15" ht="25.5">
      <c r="A228" s="155" t="s">
        <v>451</v>
      </c>
      <c r="B228" s="155" t="s">
        <v>272</v>
      </c>
      <c r="C228" s="156" t="s">
        <v>23</v>
      </c>
      <c r="D228" s="156" t="s">
        <v>17</v>
      </c>
      <c r="E228" s="157">
        <v>1</v>
      </c>
      <c r="F228" s="158">
        <v>295.84</v>
      </c>
      <c r="G228" s="159">
        <f>F228*E228</f>
        <v>295.84</v>
      </c>
      <c r="H228" s="158">
        <v>5.8</v>
      </c>
      <c r="I228" s="160">
        <f t="shared" si="22"/>
        <v>5.8</v>
      </c>
      <c r="J228" s="161">
        <f>G228+I228</f>
        <v>301.64</v>
      </c>
      <c r="K228" s="57">
        <f>0.85*'ORÇAMENTO CRICIUMA FINAL (2)'!F228</f>
        <v>255.03400000000002</v>
      </c>
      <c r="L228" s="117">
        <v>5</v>
      </c>
      <c r="M228" s="58">
        <v>328</v>
      </c>
      <c r="N228" s="6">
        <f t="shared" si="18"/>
        <v>301.64</v>
      </c>
      <c r="O228" s="130">
        <f t="shared" si="19"/>
        <v>26.360000000000014</v>
      </c>
    </row>
    <row r="229" spans="1:15" ht="12.75">
      <c r="A229" s="155" t="s">
        <v>452</v>
      </c>
      <c r="B229" s="155" t="s">
        <v>273</v>
      </c>
      <c r="C229" s="156" t="s">
        <v>52</v>
      </c>
      <c r="D229" s="156" t="s">
        <v>17</v>
      </c>
      <c r="E229" s="157">
        <v>2</v>
      </c>
      <c r="F229" s="158">
        <v>169.94</v>
      </c>
      <c r="G229" s="159">
        <f>F229*E229</f>
        <v>339.88</v>
      </c>
      <c r="H229" s="158">
        <v>0</v>
      </c>
      <c r="I229" s="160">
        <f t="shared" si="22"/>
        <v>0</v>
      </c>
      <c r="J229" s="161">
        <f>G229+I229</f>
        <v>339.88</v>
      </c>
      <c r="K229" s="57">
        <v>146.5</v>
      </c>
      <c r="M229" s="58">
        <v>340</v>
      </c>
      <c r="N229" s="6">
        <f t="shared" si="18"/>
        <v>339.88</v>
      </c>
      <c r="O229" s="130">
        <f t="shared" si="19"/>
        <v>0.12000000000000455</v>
      </c>
    </row>
    <row r="230" spans="1:15" ht="12.75">
      <c r="A230" s="155"/>
      <c r="B230" s="166" t="s">
        <v>466</v>
      </c>
      <c r="C230" s="156"/>
      <c r="D230" s="156"/>
      <c r="E230" s="157"/>
      <c r="F230" s="167"/>
      <c r="G230" s="159"/>
      <c r="H230" s="158">
        <v>0</v>
      </c>
      <c r="I230" s="160"/>
      <c r="J230" s="168">
        <f>SUM(J206:J229)</f>
        <v>6912.666000000001</v>
      </c>
      <c r="M230" s="128">
        <v>6980.95</v>
      </c>
      <c r="N230" s="12">
        <f t="shared" si="18"/>
        <v>6912.666000000001</v>
      </c>
      <c r="O230" s="131">
        <f t="shared" si="19"/>
        <v>68.28399999999874</v>
      </c>
    </row>
    <row r="231" spans="1:15" s="8" customFormat="1" ht="12.75">
      <c r="A231" s="144" t="s">
        <v>274</v>
      </c>
      <c r="B231" s="144" t="s">
        <v>275</v>
      </c>
      <c r="C231" s="181"/>
      <c r="D231" s="181"/>
      <c r="E231" s="182"/>
      <c r="F231" s="183"/>
      <c r="G231" s="184"/>
      <c r="H231" s="170"/>
      <c r="I231" s="185"/>
      <c r="J231" s="186"/>
      <c r="K231" s="24"/>
      <c r="L231" s="118"/>
      <c r="M231" s="128"/>
      <c r="N231" s="6">
        <f t="shared" si="18"/>
        <v>0</v>
      </c>
      <c r="O231" s="130">
        <f t="shared" si="19"/>
        <v>0</v>
      </c>
    </row>
    <row r="232" spans="1:15" s="8" customFormat="1" ht="12.75">
      <c r="A232" s="165" t="s">
        <v>276</v>
      </c>
      <c r="B232" s="165" t="s">
        <v>277</v>
      </c>
      <c r="C232" s="175"/>
      <c r="D232" s="175"/>
      <c r="E232" s="176"/>
      <c r="F232" s="177"/>
      <c r="G232" s="178"/>
      <c r="H232" s="163"/>
      <c r="I232" s="179"/>
      <c r="J232" s="180"/>
      <c r="K232" s="24"/>
      <c r="L232" s="118"/>
      <c r="M232" s="128"/>
      <c r="N232" s="6">
        <f t="shared" si="18"/>
        <v>0</v>
      </c>
      <c r="O232" s="130">
        <f t="shared" si="19"/>
        <v>0</v>
      </c>
    </row>
    <row r="233" spans="1:15" ht="25.5">
      <c r="A233" s="155" t="s">
        <v>453</v>
      </c>
      <c r="B233" s="155" t="s">
        <v>278</v>
      </c>
      <c r="C233" s="156" t="s">
        <v>23</v>
      </c>
      <c r="D233" s="156" t="s">
        <v>17</v>
      </c>
      <c r="E233" s="157">
        <v>1</v>
      </c>
      <c r="F233" s="158">
        <v>73.23</v>
      </c>
      <c r="G233" s="159">
        <f>F233*E233</f>
        <v>73.23</v>
      </c>
      <c r="H233" s="158">
        <v>25.63</v>
      </c>
      <c r="I233" s="160">
        <f t="shared" si="22"/>
        <v>25.63</v>
      </c>
      <c r="J233" s="161">
        <f>G233+I233</f>
        <v>98.86</v>
      </c>
      <c r="K233" s="57">
        <v>63.13</v>
      </c>
      <c r="L233" s="126">
        <f>0.35*K233</f>
        <v>22.0955</v>
      </c>
      <c r="M233" s="58">
        <v>101.52</v>
      </c>
      <c r="N233" s="6">
        <f t="shared" si="18"/>
        <v>98.86</v>
      </c>
      <c r="O233" s="130">
        <f t="shared" si="19"/>
        <v>2.6599999999999966</v>
      </c>
    </row>
    <row r="234" spans="1:15" ht="25.5">
      <c r="A234" s="155"/>
      <c r="B234" s="155" t="s">
        <v>279</v>
      </c>
      <c r="C234" s="156" t="s">
        <v>23</v>
      </c>
      <c r="D234" s="156" t="s">
        <v>17</v>
      </c>
      <c r="E234" s="157">
        <v>1</v>
      </c>
      <c r="F234" s="158">
        <v>38.28</v>
      </c>
      <c r="G234" s="159">
        <f>F234*E234</f>
        <v>38.28</v>
      </c>
      <c r="H234" s="158">
        <v>34.8</v>
      </c>
      <c r="I234" s="160">
        <f t="shared" si="22"/>
        <v>34.8</v>
      </c>
      <c r="J234" s="161">
        <f>G234+I234</f>
        <v>73.08</v>
      </c>
      <c r="K234" s="57">
        <v>33</v>
      </c>
      <c r="L234" s="126">
        <v>30</v>
      </c>
      <c r="M234" s="58">
        <v>90.03</v>
      </c>
      <c r="N234" s="6">
        <f t="shared" si="18"/>
        <v>73.08</v>
      </c>
      <c r="O234" s="130">
        <f t="shared" si="19"/>
        <v>16.950000000000003</v>
      </c>
    </row>
    <row r="235" spans="1:15" s="8" customFormat="1" ht="12.75">
      <c r="A235" s="165" t="s">
        <v>280</v>
      </c>
      <c r="B235" s="165" t="s">
        <v>281</v>
      </c>
      <c r="C235" s="175"/>
      <c r="D235" s="175"/>
      <c r="E235" s="176"/>
      <c r="F235" s="177"/>
      <c r="G235" s="178"/>
      <c r="H235" s="163"/>
      <c r="I235" s="179"/>
      <c r="J235" s="180"/>
      <c r="K235" s="57"/>
      <c r="L235" s="126"/>
      <c r="M235" s="128"/>
      <c r="N235" s="6">
        <f t="shared" si="18"/>
        <v>0</v>
      </c>
      <c r="O235" s="130">
        <f t="shared" si="19"/>
        <v>0</v>
      </c>
    </row>
    <row r="236" spans="1:15" ht="38.25">
      <c r="A236" s="155" t="s">
        <v>455</v>
      </c>
      <c r="B236" s="155" t="s">
        <v>282</v>
      </c>
      <c r="C236" s="156" t="s">
        <v>52</v>
      </c>
      <c r="D236" s="156" t="s">
        <v>17</v>
      </c>
      <c r="E236" s="157">
        <v>2</v>
      </c>
      <c r="F236" s="158">
        <v>111.36</v>
      </c>
      <c r="G236" s="159">
        <f>F236*E236</f>
        <v>222.72</v>
      </c>
      <c r="H236" s="158">
        <v>0</v>
      </c>
      <c r="I236" s="160">
        <f t="shared" si="22"/>
        <v>0</v>
      </c>
      <c r="J236" s="161">
        <f>G236+I236</f>
        <v>222.72</v>
      </c>
      <c r="K236" s="57">
        <v>96</v>
      </c>
      <c r="L236" s="126"/>
      <c r="M236" s="58">
        <v>222.8</v>
      </c>
      <c r="N236" s="6">
        <f t="shared" si="18"/>
        <v>222.72</v>
      </c>
      <c r="O236" s="130">
        <f t="shared" si="19"/>
        <v>0.0800000000000125</v>
      </c>
    </row>
    <row r="237" spans="1:15" ht="38.25">
      <c r="A237" s="155" t="s">
        <v>456</v>
      </c>
      <c r="B237" s="155" t="s">
        <v>283</v>
      </c>
      <c r="C237" s="156" t="s">
        <v>52</v>
      </c>
      <c r="D237" s="156" t="s">
        <v>17</v>
      </c>
      <c r="E237" s="157">
        <v>1</v>
      </c>
      <c r="F237" s="158">
        <v>57.65</v>
      </c>
      <c r="G237" s="159">
        <f>F237*E237</f>
        <v>57.65</v>
      </c>
      <c r="H237" s="158">
        <v>0</v>
      </c>
      <c r="I237" s="160">
        <f t="shared" si="22"/>
        <v>0</v>
      </c>
      <c r="J237" s="161">
        <f>G237+I237</f>
        <v>57.65</v>
      </c>
      <c r="K237" s="57">
        <v>49.7</v>
      </c>
      <c r="L237" s="126"/>
      <c r="M237" s="58">
        <v>57.9</v>
      </c>
      <c r="N237" s="6">
        <f t="shared" si="18"/>
        <v>57.65</v>
      </c>
      <c r="O237" s="130">
        <f t="shared" si="19"/>
        <v>0.25</v>
      </c>
    </row>
    <row r="238" spans="1:15" s="8" customFormat="1" ht="12.75">
      <c r="A238" s="165" t="s">
        <v>284</v>
      </c>
      <c r="B238" s="165" t="s">
        <v>285</v>
      </c>
      <c r="C238" s="175"/>
      <c r="D238" s="175"/>
      <c r="E238" s="176"/>
      <c r="F238" s="177"/>
      <c r="G238" s="178"/>
      <c r="H238" s="163"/>
      <c r="I238" s="179"/>
      <c r="J238" s="180"/>
      <c r="K238" s="57"/>
      <c r="L238" s="126"/>
      <c r="M238" s="128"/>
      <c r="N238" s="6">
        <f t="shared" si="18"/>
        <v>0</v>
      </c>
      <c r="O238" s="130">
        <f t="shared" si="19"/>
        <v>0</v>
      </c>
    </row>
    <row r="239" spans="1:15" ht="25.5">
      <c r="A239" s="155" t="s">
        <v>457</v>
      </c>
      <c r="B239" s="155" t="s">
        <v>286</v>
      </c>
      <c r="C239" s="156" t="s">
        <v>52</v>
      </c>
      <c r="D239" s="156" t="s">
        <v>17</v>
      </c>
      <c r="E239" s="157">
        <v>5</v>
      </c>
      <c r="F239" s="158">
        <v>57.88</v>
      </c>
      <c r="G239" s="159">
        <f>F239*E239</f>
        <v>289.40000000000003</v>
      </c>
      <c r="H239" s="158">
        <v>0</v>
      </c>
      <c r="I239" s="160">
        <f t="shared" si="22"/>
        <v>0</v>
      </c>
      <c r="J239" s="161">
        <f>G239+I239</f>
        <v>289.40000000000003</v>
      </c>
      <c r="K239" s="57">
        <v>49.9</v>
      </c>
      <c r="L239" s="126"/>
      <c r="M239" s="58">
        <v>289.5</v>
      </c>
      <c r="N239" s="6">
        <f t="shared" si="18"/>
        <v>289.40000000000003</v>
      </c>
      <c r="O239" s="130">
        <f t="shared" si="19"/>
        <v>0.0999999999999659</v>
      </c>
    </row>
    <row r="240" spans="1:15" ht="12.75">
      <c r="A240" s="155"/>
      <c r="B240" s="166" t="s">
        <v>466</v>
      </c>
      <c r="C240" s="156"/>
      <c r="D240" s="156"/>
      <c r="E240" s="157"/>
      <c r="F240" s="167"/>
      <c r="G240" s="159"/>
      <c r="H240" s="163"/>
      <c r="I240" s="160"/>
      <c r="J240" s="168">
        <f>SUM(J233:J239)</f>
        <v>741.71</v>
      </c>
      <c r="K240" s="57"/>
      <c r="M240" s="128">
        <v>761.75</v>
      </c>
      <c r="N240" s="12">
        <f t="shared" si="18"/>
        <v>741.71</v>
      </c>
      <c r="O240" s="131">
        <f t="shared" si="19"/>
        <v>20.039999999999964</v>
      </c>
    </row>
    <row r="241" spans="1:15" s="8" customFormat="1" ht="12.75">
      <c r="A241" s="144" t="s">
        <v>287</v>
      </c>
      <c r="B241" s="144" t="s">
        <v>288</v>
      </c>
      <c r="C241" s="181"/>
      <c r="D241" s="181"/>
      <c r="E241" s="182"/>
      <c r="F241" s="183"/>
      <c r="G241" s="184"/>
      <c r="H241" s="170"/>
      <c r="I241" s="185"/>
      <c r="J241" s="186"/>
      <c r="K241" s="57"/>
      <c r="L241" s="118"/>
      <c r="M241" s="128"/>
      <c r="N241" s="6">
        <f t="shared" si="18"/>
        <v>0</v>
      </c>
      <c r="O241" s="130">
        <f t="shared" si="19"/>
        <v>0</v>
      </c>
    </row>
    <row r="242" spans="1:15" s="8" customFormat="1" ht="12.75">
      <c r="A242" s="165" t="s">
        <v>289</v>
      </c>
      <c r="B242" s="165" t="s">
        <v>290</v>
      </c>
      <c r="C242" s="175"/>
      <c r="D242" s="175"/>
      <c r="E242" s="176"/>
      <c r="F242" s="177"/>
      <c r="G242" s="178"/>
      <c r="H242" s="163"/>
      <c r="I242" s="179"/>
      <c r="J242" s="180"/>
      <c r="K242" s="57"/>
      <c r="L242" s="118"/>
      <c r="M242" s="128"/>
      <c r="N242" s="6">
        <f t="shared" si="18"/>
        <v>0</v>
      </c>
      <c r="O242" s="130">
        <f t="shared" si="19"/>
        <v>0</v>
      </c>
    </row>
    <row r="243" spans="1:15" ht="38.25">
      <c r="A243" s="155" t="s">
        <v>458</v>
      </c>
      <c r="B243" s="155" t="s">
        <v>291</v>
      </c>
      <c r="C243" s="156" t="s">
        <v>52</v>
      </c>
      <c r="D243" s="156" t="s">
        <v>13</v>
      </c>
      <c r="E243" s="157">
        <v>3.08</v>
      </c>
      <c r="F243" s="158">
        <v>73.95</v>
      </c>
      <c r="G243" s="159">
        <f>F243*E243</f>
        <v>227.76600000000002</v>
      </c>
      <c r="H243" s="158">
        <v>0</v>
      </c>
      <c r="I243" s="160">
        <f t="shared" si="22"/>
        <v>0</v>
      </c>
      <c r="J243" s="161">
        <f>G243+I243</f>
        <v>227.76600000000002</v>
      </c>
      <c r="K243" s="57">
        <f>0.85*'ORÇAMENTO CRICIUMA FINAL (2)'!F243</f>
        <v>63.75</v>
      </c>
      <c r="L243" s="125"/>
      <c r="M243" s="58">
        <v>231</v>
      </c>
      <c r="N243" s="6">
        <f t="shared" si="18"/>
        <v>227.76600000000002</v>
      </c>
      <c r="O243" s="130">
        <f t="shared" si="19"/>
        <v>3.2339999999999804</v>
      </c>
    </row>
    <row r="244" spans="1:15" ht="51">
      <c r="A244" s="155" t="s">
        <v>459</v>
      </c>
      <c r="B244" s="155" t="s">
        <v>292</v>
      </c>
      <c r="C244" s="156" t="s">
        <v>52</v>
      </c>
      <c r="D244" s="156" t="s">
        <v>13</v>
      </c>
      <c r="E244" s="157">
        <v>0.18</v>
      </c>
      <c r="F244" s="158">
        <v>147.9</v>
      </c>
      <c r="G244" s="159">
        <f>F244*E244</f>
        <v>26.622</v>
      </c>
      <c r="H244" s="158">
        <v>0</v>
      </c>
      <c r="I244" s="160">
        <f t="shared" si="22"/>
        <v>0</v>
      </c>
      <c r="J244" s="161">
        <f>G244+I244</f>
        <v>26.622</v>
      </c>
      <c r="K244" s="57">
        <f>0.85*'ORÇAMENTO CRICIUMA FINAL (2)'!F244</f>
        <v>127.5</v>
      </c>
      <c r="L244" s="125"/>
      <c r="M244" s="58">
        <v>27</v>
      </c>
      <c r="N244" s="6">
        <f t="shared" si="18"/>
        <v>26.622</v>
      </c>
      <c r="O244" s="130">
        <f t="shared" si="19"/>
        <v>0.3780000000000001</v>
      </c>
    </row>
    <row r="245" spans="1:15" ht="12.75">
      <c r="A245" s="155"/>
      <c r="B245" s="166" t="s">
        <v>466</v>
      </c>
      <c r="C245" s="156"/>
      <c r="D245" s="156"/>
      <c r="E245" s="157"/>
      <c r="F245" s="167"/>
      <c r="G245" s="159"/>
      <c r="H245" s="163"/>
      <c r="I245" s="160"/>
      <c r="J245" s="168">
        <f>SUM(J243:J244)</f>
        <v>254.38800000000003</v>
      </c>
      <c r="M245" s="128">
        <v>258</v>
      </c>
      <c r="N245" s="12">
        <f t="shared" si="18"/>
        <v>254.38800000000003</v>
      </c>
      <c r="O245" s="131">
        <f t="shared" si="19"/>
        <v>3.6119999999999663</v>
      </c>
    </row>
    <row r="246" spans="1:15" s="8" customFormat="1" ht="12.75">
      <c r="A246" s="144" t="s">
        <v>293</v>
      </c>
      <c r="B246" s="144" t="s">
        <v>294</v>
      </c>
      <c r="C246" s="181"/>
      <c r="D246" s="181"/>
      <c r="E246" s="182"/>
      <c r="F246" s="183"/>
      <c r="G246" s="184"/>
      <c r="H246" s="170"/>
      <c r="I246" s="185"/>
      <c r="J246" s="186"/>
      <c r="K246" s="24"/>
      <c r="L246" s="118"/>
      <c r="M246" s="128"/>
      <c r="N246" s="6">
        <f t="shared" si="18"/>
        <v>0</v>
      </c>
      <c r="O246" s="130">
        <f t="shared" si="19"/>
        <v>0</v>
      </c>
    </row>
    <row r="247" spans="1:15" s="8" customFormat="1" ht="12.75">
      <c r="A247" s="165" t="s">
        <v>295</v>
      </c>
      <c r="B247" s="165" t="s">
        <v>296</v>
      </c>
      <c r="C247" s="175"/>
      <c r="D247" s="175"/>
      <c r="E247" s="176"/>
      <c r="F247" s="177"/>
      <c r="G247" s="178"/>
      <c r="H247" s="163"/>
      <c r="I247" s="179"/>
      <c r="J247" s="180"/>
      <c r="K247" s="24"/>
      <c r="L247" s="118"/>
      <c r="M247" s="128"/>
      <c r="N247" s="6">
        <f t="shared" si="18"/>
        <v>0</v>
      </c>
      <c r="O247" s="130">
        <f t="shared" si="19"/>
        <v>0</v>
      </c>
    </row>
    <row r="248" spans="1:15" ht="12.75">
      <c r="A248" s="155" t="s">
        <v>460</v>
      </c>
      <c r="B248" s="155" t="s">
        <v>297</v>
      </c>
      <c r="C248" s="156" t="s">
        <v>23</v>
      </c>
      <c r="D248" s="156" t="s">
        <v>13</v>
      </c>
      <c r="E248" s="157">
        <v>390.69</v>
      </c>
      <c r="F248" s="158">
        <v>0.35</v>
      </c>
      <c r="G248" s="159">
        <f>F248*E248</f>
        <v>136.7415</v>
      </c>
      <c r="H248" s="158">
        <v>3.71</v>
      </c>
      <c r="I248" s="160">
        <f t="shared" si="22"/>
        <v>1449.4599</v>
      </c>
      <c r="J248" s="161">
        <f>G248+I248</f>
        <v>1586.2014000000001</v>
      </c>
      <c r="K248" s="5">
        <v>0.3</v>
      </c>
      <c r="L248" s="117">
        <v>3.2</v>
      </c>
      <c r="M248" s="58">
        <v>1590.1083</v>
      </c>
      <c r="N248" s="6">
        <f t="shared" si="18"/>
        <v>1586.2014000000001</v>
      </c>
      <c r="O248" s="130">
        <f t="shared" si="19"/>
        <v>3.9068999999999505</v>
      </c>
    </row>
    <row r="249" spans="1:15" ht="12.75">
      <c r="A249" s="155"/>
      <c r="B249" s="166" t="s">
        <v>466</v>
      </c>
      <c r="C249" s="156"/>
      <c r="D249" s="156"/>
      <c r="E249" s="157"/>
      <c r="F249" s="167"/>
      <c r="G249" s="159"/>
      <c r="H249" s="158">
        <v>0</v>
      </c>
      <c r="I249" s="160"/>
      <c r="J249" s="168">
        <f>SUM(J248)</f>
        <v>1586.2014000000001</v>
      </c>
      <c r="M249" s="128">
        <v>1590.1083</v>
      </c>
      <c r="N249" s="12">
        <f t="shared" si="18"/>
        <v>1586.2014000000001</v>
      </c>
      <c r="O249" s="131">
        <f t="shared" si="19"/>
        <v>3.9068999999999505</v>
      </c>
    </row>
    <row r="250" spans="1:15" ht="12.75">
      <c r="A250" s="155"/>
      <c r="B250" s="166"/>
      <c r="C250" s="156"/>
      <c r="D250" s="156"/>
      <c r="E250" s="157"/>
      <c r="F250" s="167"/>
      <c r="G250" s="159"/>
      <c r="H250" s="158">
        <v>0</v>
      </c>
      <c r="I250" s="160"/>
      <c r="J250" s="192"/>
      <c r="M250" s="58"/>
      <c r="N250" s="6">
        <f t="shared" si="18"/>
        <v>0</v>
      </c>
      <c r="O250" s="130">
        <f t="shared" si="19"/>
        <v>0</v>
      </c>
    </row>
    <row r="251" spans="1:15" ht="13.5" thickBot="1">
      <c r="A251" s="193"/>
      <c r="B251" s="194" t="s">
        <v>304</v>
      </c>
      <c r="C251" s="195"/>
      <c r="D251" s="195"/>
      <c r="E251" s="196"/>
      <c r="F251" s="197"/>
      <c r="G251" s="198">
        <f>SUM(G11:G248)</f>
        <v>239686.9829</v>
      </c>
      <c r="H251" s="199"/>
      <c r="I251" s="200">
        <f>SUM(I10:I249)</f>
        <v>46776.3889</v>
      </c>
      <c r="J251" s="201">
        <f>SUM(J249+J245+J240+J230+J203+J189+J185+J181+J174+J156+J149+J136+J125+J120+J116+J111+J64+J54+J23+J15)</f>
        <v>286463.3718</v>
      </c>
      <c r="M251" s="128">
        <v>287077.1314999999</v>
      </c>
      <c r="N251" s="12">
        <f t="shared" si="18"/>
        <v>286463.3718</v>
      </c>
      <c r="O251" s="131">
        <f t="shared" si="19"/>
        <v>613.7596999998786</v>
      </c>
    </row>
    <row r="252" spans="1:15" ht="13.5" thickBot="1">
      <c r="A252" s="193"/>
      <c r="B252" s="194" t="s">
        <v>305</v>
      </c>
      <c r="C252" s="195"/>
      <c r="D252" s="195"/>
      <c r="E252" s="196"/>
      <c r="F252" s="197"/>
      <c r="G252" s="198">
        <f>G251*1.25</f>
        <v>299608.728625</v>
      </c>
      <c r="H252" s="199"/>
      <c r="I252" s="202">
        <f>I251*1.25</f>
        <v>58470.486124999996</v>
      </c>
      <c r="J252" s="203">
        <f>G252+I252</f>
        <v>358079.21475</v>
      </c>
      <c r="M252" s="128">
        <v>358846.41437499993</v>
      </c>
      <c r="N252" s="12">
        <f t="shared" si="18"/>
        <v>358079.21475</v>
      </c>
      <c r="O252" s="131">
        <f t="shared" si="19"/>
        <v>767.1996249999502</v>
      </c>
    </row>
    <row r="253" spans="1:15" ht="12.75">
      <c r="A253" s="155"/>
      <c r="B253" s="155"/>
      <c r="C253" s="156"/>
      <c r="D253" s="156"/>
      <c r="E253" s="157"/>
      <c r="F253" s="167"/>
      <c r="G253" s="159"/>
      <c r="H253" s="163"/>
      <c r="I253" s="160"/>
      <c r="J253" s="204"/>
      <c r="M253" s="58"/>
      <c r="N253" s="6">
        <f t="shared" si="18"/>
        <v>0</v>
      </c>
      <c r="O253" s="130">
        <f t="shared" si="19"/>
        <v>0</v>
      </c>
    </row>
    <row r="254" spans="1:15" s="8" customFormat="1" ht="12.75">
      <c r="A254" s="144" t="s">
        <v>298</v>
      </c>
      <c r="B254" s="144" t="s">
        <v>299</v>
      </c>
      <c r="C254" s="181"/>
      <c r="D254" s="181"/>
      <c r="E254" s="182"/>
      <c r="F254" s="183"/>
      <c r="G254" s="184"/>
      <c r="H254" s="170"/>
      <c r="I254" s="185"/>
      <c r="J254" s="186"/>
      <c r="K254" s="24"/>
      <c r="L254" s="118"/>
      <c r="M254" s="128"/>
      <c r="N254" s="6">
        <f t="shared" si="18"/>
        <v>0</v>
      </c>
      <c r="O254" s="130">
        <f t="shared" si="19"/>
        <v>0</v>
      </c>
    </row>
    <row r="255" spans="1:15" s="8" customFormat="1" ht="12.75">
      <c r="A255" s="165" t="s">
        <v>300</v>
      </c>
      <c r="B255" s="165" t="s">
        <v>306</v>
      </c>
      <c r="C255" s="175"/>
      <c r="D255" s="175"/>
      <c r="E255" s="176"/>
      <c r="F255" s="177"/>
      <c r="G255" s="178"/>
      <c r="H255" s="163"/>
      <c r="I255" s="179"/>
      <c r="J255" s="180"/>
      <c r="K255" s="24"/>
      <c r="L255" s="118"/>
      <c r="M255" s="128"/>
      <c r="N255" s="6">
        <f t="shared" si="18"/>
        <v>0</v>
      </c>
      <c r="O255" s="130">
        <f t="shared" si="19"/>
        <v>0</v>
      </c>
    </row>
    <row r="256" spans="1:15" ht="12.75">
      <c r="A256" s="155" t="s">
        <v>461</v>
      </c>
      <c r="B256" s="155" t="s">
        <v>301</v>
      </c>
      <c r="C256" s="156" t="s">
        <v>52</v>
      </c>
      <c r="D256" s="156" t="s">
        <v>302</v>
      </c>
      <c r="E256" s="157">
        <v>540</v>
      </c>
      <c r="F256" s="158">
        <v>7.6</v>
      </c>
      <c r="G256" s="159">
        <f>F256*E256</f>
        <v>4104</v>
      </c>
      <c r="H256" s="158">
        <v>0</v>
      </c>
      <c r="I256" s="160">
        <f>H256*E256</f>
        <v>0</v>
      </c>
      <c r="J256" s="161">
        <f>G256+I256</f>
        <v>4104</v>
      </c>
      <c r="K256" s="5">
        <v>6.55</v>
      </c>
      <c r="M256" s="58">
        <v>4109.4</v>
      </c>
      <c r="N256" s="6">
        <f t="shared" si="18"/>
        <v>4104</v>
      </c>
      <c r="O256" s="130">
        <f t="shared" si="19"/>
        <v>5.399999999999636</v>
      </c>
    </row>
    <row r="257" spans="1:15" ht="12.75">
      <c r="A257" s="155" t="s">
        <v>462</v>
      </c>
      <c r="B257" s="155" t="s">
        <v>303</v>
      </c>
      <c r="C257" s="156" t="s">
        <v>52</v>
      </c>
      <c r="D257" s="156" t="s">
        <v>302</v>
      </c>
      <c r="E257" s="157">
        <v>120</v>
      </c>
      <c r="F257" s="158">
        <v>58.35</v>
      </c>
      <c r="G257" s="159">
        <f>F257*E257</f>
        <v>7002</v>
      </c>
      <c r="H257" s="158">
        <v>0</v>
      </c>
      <c r="I257" s="160">
        <f>H257*E257</f>
        <v>0</v>
      </c>
      <c r="J257" s="161">
        <f>G257+I257</f>
        <v>7002</v>
      </c>
      <c r="K257" s="5">
        <v>50.3</v>
      </c>
      <c r="M257" s="58">
        <v>7022.4</v>
      </c>
      <c r="N257" s="6">
        <f t="shared" si="18"/>
        <v>7002</v>
      </c>
      <c r="O257" s="130">
        <f t="shared" si="19"/>
        <v>20.399999999999636</v>
      </c>
    </row>
    <row r="258" spans="1:15" ht="13.5" thickBot="1">
      <c r="A258" s="155"/>
      <c r="B258" s="166" t="s">
        <v>466</v>
      </c>
      <c r="C258" s="156"/>
      <c r="D258" s="156"/>
      <c r="E258" s="155"/>
      <c r="F258" s="205"/>
      <c r="G258" s="206"/>
      <c r="H258" s="207"/>
      <c r="I258" s="208"/>
      <c r="J258" s="168">
        <f>SUM(J256:J257)</f>
        <v>11106</v>
      </c>
      <c r="M258" s="128">
        <v>11131.8</v>
      </c>
      <c r="N258" s="12">
        <f t="shared" si="18"/>
        <v>11106</v>
      </c>
      <c r="O258" s="131">
        <f t="shared" si="19"/>
        <v>25.799999999999272</v>
      </c>
    </row>
    <row r="259" spans="1:15" ht="13.5" thickBot="1">
      <c r="A259" s="155"/>
      <c r="B259" s="155"/>
      <c r="C259" s="156"/>
      <c r="D259" s="156"/>
      <c r="E259" s="155"/>
      <c r="F259" s="155"/>
      <c r="G259" s="208"/>
      <c r="H259" s="150"/>
      <c r="I259" s="208"/>
      <c r="J259" s="161"/>
      <c r="M259" s="58"/>
      <c r="N259" s="6"/>
      <c r="O259" s="130">
        <f t="shared" si="19"/>
        <v>0</v>
      </c>
    </row>
    <row r="260" spans="1:15" ht="13.5" thickBot="1">
      <c r="A260" s="41"/>
      <c r="B260" s="111" t="s">
        <v>471</v>
      </c>
      <c r="C260" s="113"/>
      <c r="D260" s="113"/>
      <c r="E260" s="43"/>
      <c r="F260" s="43"/>
      <c r="G260" s="44"/>
      <c r="H260" s="43"/>
      <c r="I260" s="46"/>
      <c r="J260" s="133">
        <f>J252+J258</f>
        <v>369185.21475</v>
      </c>
      <c r="M260" s="58">
        <v>369978.2143749999</v>
      </c>
      <c r="N260" s="6">
        <f t="shared" si="18"/>
        <v>369185.21475</v>
      </c>
      <c r="O260" s="130">
        <f t="shared" si="19"/>
        <v>792.9996249999385</v>
      </c>
    </row>
    <row r="261" ht="12.75">
      <c r="A261" s="134"/>
    </row>
    <row r="266" ht="12.75">
      <c r="H266" s="143"/>
    </row>
    <row r="267" ht="12.75">
      <c r="B267" s="139"/>
    </row>
    <row r="268" ht="12.75">
      <c r="B268" s="139"/>
    </row>
    <row r="270" ht="12.75">
      <c r="B270" s="139"/>
    </row>
  </sheetData>
  <mergeCells count="7">
    <mergeCell ref="A2:J2"/>
    <mergeCell ref="A1:J1"/>
    <mergeCell ref="A7:J7"/>
    <mergeCell ref="A6:J6"/>
    <mergeCell ref="A5:J5"/>
    <mergeCell ref="A4:J4"/>
    <mergeCell ref="A3:J3"/>
  </mergeCells>
  <printOptions horizontalCentered="1" verticalCentered="1"/>
  <pageMargins left="0.5905511811023623" right="1.062992125984252" top="0.5905511811023623" bottom="0.7874015748031497" header="0.5118110236220472" footer="0.5118110236220472"/>
  <pageSetup horizontalDpi="600" verticalDpi="600" orientation="landscape" paperSize="9" scale="80" r:id="rId1"/>
  <rowBreaks count="3" manualBreakCount="3">
    <brk id="170" max="9" man="1"/>
    <brk id="203" max="9" man="1"/>
    <brk id="23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workbookViewId="0" topLeftCell="A1">
      <selection activeCell="A13" sqref="A13"/>
    </sheetView>
  </sheetViews>
  <sheetFormatPr defaultColWidth="9.140625" defaultRowHeight="12.75"/>
  <cols>
    <col min="1" max="1" width="11.00390625" style="0" customWidth="1"/>
    <col min="2" max="2" width="43.7109375" style="0" customWidth="1"/>
    <col min="3" max="3" width="11.140625" style="0" customWidth="1"/>
    <col min="4" max="4" width="12.57421875" style="0" customWidth="1"/>
    <col min="5" max="5" width="13.00390625" style="0" customWidth="1"/>
    <col min="6" max="6" width="13.7109375" style="0" customWidth="1"/>
    <col min="7" max="7" width="12.421875" style="0" customWidth="1"/>
    <col min="8" max="8" width="13.57421875" style="0" customWidth="1"/>
    <col min="9" max="9" width="0" style="0" hidden="1" customWidth="1"/>
    <col min="10" max="10" width="18.421875" style="0" customWidth="1"/>
  </cols>
  <sheetData>
    <row r="1" spans="1:8" ht="15.75">
      <c r="A1" s="219" t="s">
        <v>551</v>
      </c>
      <c r="B1" s="220"/>
      <c r="C1" s="220"/>
      <c r="D1" s="220"/>
      <c r="E1" s="220"/>
      <c r="F1" s="220"/>
      <c r="G1" s="220"/>
      <c r="H1" s="221"/>
    </row>
    <row r="2" spans="1:9" ht="15.75">
      <c r="A2" s="222" t="s">
        <v>552</v>
      </c>
      <c r="B2" s="223"/>
      <c r="C2" s="223"/>
      <c r="D2" s="223"/>
      <c r="E2" s="223"/>
      <c r="F2" s="223"/>
      <c r="G2" s="223"/>
      <c r="H2" s="224"/>
      <c r="I2" s="106"/>
    </row>
    <row r="3" spans="1:9" ht="15.75">
      <c r="A3" s="213" t="s">
        <v>563</v>
      </c>
      <c r="B3" s="214"/>
      <c r="C3" s="214"/>
      <c r="D3" s="214"/>
      <c r="E3" s="214"/>
      <c r="F3" s="214"/>
      <c r="G3" s="214"/>
      <c r="H3" s="214"/>
      <c r="I3" s="215"/>
    </row>
    <row r="4" spans="1:9" ht="24.75" customHeight="1">
      <c r="A4" s="216" t="s">
        <v>476</v>
      </c>
      <c r="B4" s="217"/>
      <c r="C4" s="217"/>
      <c r="D4" s="217"/>
      <c r="E4" s="217"/>
      <c r="F4" s="217"/>
      <c r="G4" s="217"/>
      <c r="H4" s="217"/>
      <c r="I4" s="218"/>
    </row>
    <row r="5" spans="1:8" ht="21">
      <c r="A5" s="107" t="s">
        <v>477</v>
      </c>
      <c r="B5" s="107" t="s">
        <v>478</v>
      </c>
      <c r="C5" s="107" t="s">
        <v>479</v>
      </c>
      <c r="D5" s="108" t="s">
        <v>480</v>
      </c>
      <c r="E5" s="109" t="s">
        <v>481</v>
      </c>
      <c r="F5" s="109" t="s">
        <v>482</v>
      </c>
      <c r="G5" s="109" t="s">
        <v>483</v>
      </c>
      <c r="H5" s="109" t="s">
        <v>484</v>
      </c>
    </row>
    <row r="6" spans="1:10" ht="12.75">
      <c r="A6" s="60" t="s">
        <v>485</v>
      </c>
      <c r="B6" s="61" t="s">
        <v>486</v>
      </c>
      <c r="C6" s="62" t="s">
        <v>487</v>
      </c>
      <c r="D6" s="63">
        <f>'ORÇAMENTO CRICIUMA FINAL'!J15</f>
        <v>6047.7099</v>
      </c>
      <c r="E6" s="64">
        <f>1*D6</f>
        <v>6047.7099</v>
      </c>
      <c r="F6" s="65"/>
      <c r="G6" s="65"/>
      <c r="H6" s="65"/>
      <c r="J6" s="59"/>
    </row>
    <row r="7" spans="1:10" ht="12.75">
      <c r="A7" s="60" t="s">
        <v>488</v>
      </c>
      <c r="B7" s="61" t="s">
        <v>489</v>
      </c>
      <c r="C7" s="62">
        <v>120</v>
      </c>
      <c r="D7" s="63">
        <f>'ORÇAMENTO CRICIUMA FINAL'!J23</f>
        <v>2438.41</v>
      </c>
      <c r="E7" s="64">
        <f>0.25*D7</f>
        <v>609.6025</v>
      </c>
      <c r="F7" s="64">
        <f>0.25*$D$7</f>
        <v>609.6025</v>
      </c>
      <c r="G7" s="64">
        <f>0.25*$D$7</f>
        <v>609.6025</v>
      </c>
      <c r="H7" s="64">
        <f>0.25*$D$7</f>
        <v>609.6025</v>
      </c>
      <c r="J7" s="59"/>
    </row>
    <row r="8" spans="1:10" ht="12.75">
      <c r="A8" s="60" t="s">
        <v>490</v>
      </c>
      <c r="B8" s="61" t="s">
        <v>491</v>
      </c>
      <c r="C8" s="62" t="s">
        <v>492</v>
      </c>
      <c r="D8" s="63">
        <f>'ORÇAMENTO CRICIUMA FINAL'!J54</f>
        <v>15437.1325</v>
      </c>
      <c r="E8" s="64">
        <f>1*D8</f>
        <v>15437.1325</v>
      </c>
      <c r="F8" s="65"/>
      <c r="G8" s="65"/>
      <c r="H8" s="65"/>
      <c r="J8" s="59"/>
    </row>
    <row r="9" spans="1:10" ht="12.75">
      <c r="A9" s="60" t="s">
        <v>493</v>
      </c>
      <c r="B9" s="61" t="s">
        <v>494</v>
      </c>
      <c r="C9" s="62" t="s">
        <v>495</v>
      </c>
      <c r="D9" s="63">
        <f>'ORÇAMENTO CRICIUMA FINAL'!J64</f>
        <v>5183.636399999999</v>
      </c>
      <c r="E9" s="66"/>
      <c r="F9" s="64">
        <f>1*D9</f>
        <v>5183.636399999999</v>
      </c>
      <c r="G9" s="65"/>
      <c r="H9" s="65"/>
      <c r="J9" s="59"/>
    </row>
    <row r="10" spans="1:10" ht="12.75">
      <c r="A10" s="60" t="s">
        <v>496</v>
      </c>
      <c r="B10" s="61" t="s">
        <v>497</v>
      </c>
      <c r="C10" s="62" t="s">
        <v>498</v>
      </c>
      <c r="D10" s="63">
        <f>'ORÇAMENTO CRICIUMA FINAL'!J111</f>
        <v>4503.9295</v>
      </c>
      <c r="E10" s="64">
        <f>0.5*$D$10</f>
        <v>2251.96475</v>
      </c>
      <c r="F10" s="64">
        <f>0.5*$D$10</f>
        <v>2251.96475</v>
      </c>
      <c r="G10" s="65"/>
      <c r="H10" s="65"/>
      <c r="J10" s="59"/>
    </row>
    <row r="11" spans="1:10" ht="12.75">
      <c r="A11" s="60" t="s">
        <v>499</v>
      </c>
      <c r="B11" s="61" t="s">
        <v>500</v>
      </c>
      <c r="C11" s="62" t="s">
        <v>501</v>
      </c>
      <c r="D11" s="63">
        <f>'ORÇAMENTO CRICIUMA FINAL'!J116</f>
        <v>103020.8686</v>
      </c>
      <c r="E11" s="66"/>
      <c r="F11" s="64">
        <f>0.29*D11</f>
        <v>29876.051894</v>
      </c>
      <c r="G11" s="64">
        <f>0.48*D11</f>
        <v>49450.016928</v>
      </c>
      <c r="H11" s="64">
        <f>0.23*D11</f>
        <v>23694.799778</v>
      </c>
      <c r="J11" s="59"/>
    </row>
    <row r="12" spans="1:10" ht="22.5">
      <c r="A12" s="60" t="s">
        <v>502</v>
      </c>
      <c r="B12" s="61" t="s">
        <v>503</v>
      </c>
      <c r="C12" s="62" t="s">
        <v>501</v>
      </c>
      <c r="D12" s="63">
        <f>'ORÇAMENTO CRICIUMA FINAL'!J120</f>
        <v>5356.3599</v>
      </c>
      <c r="E12" s="66"/>
      <c r="F12" s="64">
        <f>0.29*D12</f>
        <v>1553.344371</v>
      </c>
      <c r="G12" s="64">
        <f>0.48*D12</f>
        <v>2571.052752</v>
      </c>
      <c r="H12" s="64">
        <f>0.23*D12</f>
        <v>1231.9627770000002</v>
      </c>
      <c r="J12" s="59"/>
    </row>
    <row r="13" spans="1:10" ht="12.75">
      <c r="A13" s="60" t="s">
        <v>504</v>
      </c>
      <c r="B13" s="61" t="s">
        <v>505</v>
      </c>
      <c r="C13" s="62" t="s">
        <v>506</v>
      </c>
      <c r="D13" s="63">
        <f>'ORÇAMENTO CRICIUMA FINAL'!J125</f>
        <v>8483.839</v>
      </c>
      <c r="E13" s="66"/>
      <c r="F13" s="64">
        <f>0.5*D13</f>
        <v>4241.9195</v>
      </c>
      <c r="G13" s="64">
        <f>0.5*D13</f>
        <v>4241.9195</v>
      </c>
      <c r="H13" s="65"/>
      <c r="J13" s="59"/>
    </row>
    <row r="14" spans="1:10" ht="12.75">
      <c r="A14" s="60" t="s">
        <v>507</v>
      </c>
      <c r="B14" s="61" t="s">
        <v>508</v>
      </c>
      <c r="C14" s="62" t="s">
        <v>509</v>
      </c>
      <c r="D14" s="63">
        <f>'ORÇAMENTO CRICIUMA FINAL'!J136</f>
        <v>18497.7746</v>
      </c>
      <c r="E14" s="66"/>
      <c r="F14" s="64">
        <f>0.3*D14</f>
        <v>5549.33238</v>
      </c>
      <c r="G14" s="64">
        <f>0.5*D14</f>
        <v>9248.8873</v>
      </c>
      <c r="H14" s="64">
        <f>0.2*D14</f>
        <v>3699.5549200000005</v>
      </c>
      <c r="J14" s="59"/>
    </row>
    <row r="15" spans="1:10" ht="12.75">
      <c r="A15" s="60" t="s">
        <v>510</v>
      </c>
      <c r="B15" s="61" t="s">
        <v>511</v>
      </c>
      <c r="C15" s="62" t="s">
        <v>512</v>
      </c>
      <c r="D15" s="63">
        <f>'ORÇAMENTO CRICIUMA FINAL'!J149</f>
        <v>30606.3544</v>
      </c>
      <c r="E15" s="64">
        <f>0.1*D15</f>
        <v>3060.63544</v>
      </c>
      <c r="F15" s="64">
        <f>0.43*D15</f>
        <v>13160.732392</v>
      </c>
      <c r="G15" s="64">
        <f>0.43*D15</f>
        <v>13160.732392</v>
      </c>
      <c r="H15" s="64">
        <f>0.04*D15</f>
        <v>1224.2541760000001</v>
      </c>
      <c r="J15" s="59"/>
    </row>
    <row r="16" spans="1:10" ht="12.75">
      <c r="A16" s="60" t="s">
        <v>513</v>
      </c>
      <c r="B16" s="61" t="s">
        <v>514</v>
      </c>
      <c r="C16" s="62" t="s">
        <v>515</v>
      </c>
      <c r="D16" s="63">
        <f>'ORÇAMENTO CRICIUMA FINAL'!J156</f>
        <v>2189.6195</v>
      </c>
      <c r="E16" s="66"/>
      <c r="F16" s="65"/>
      <c r="G16" s="65"/>
      <c r="H16" s="64">
        <f>1*D16</f>
        <v>2189.6195</v>
      </c>
      <c r="J16" s="59"/>
    </row>
    <row r="17" spans="1:10" ht="12.75">
      <c r="A17" s="60" t="s">
        <v>516</v>
      </c>
      <c r="B17" s="61" t="s">
        <v>517</v>
      </c>
      <c r="C17" s="62" t="s">
        <v>518</v>
      </c>
      <c r="D17" s="63">
        <f>'ORÇAMENTO CRICIUMA FINAL'!J174</f>
        <v>35681.881</v>
      </c>
      <c r="E17" s="66"/>
      <c r="F17" s="64">
        <f>0.42*D17</f>
        <v>14986.39002</v>
      </c>
      <c r="G17" s="64">
        <f>0.58*D17</f>
        <v>20695.49098</v>
      </c>
      <c r="H17" s="65"/>
      <c r="J17" s="59"/>
    </row>
    <row r="18" spans="1:10" ht="12.75">
      <c r="A18" s="60" t="s">
        <v>519</v>
      </c>
      <c r="B18" s="61" t="s">
        <v>520</v>
      </c>
      <c r="C18" s="62" t="s">
        <v>521</v>
      </c>
      <c r="D18" s="63">
        <f>'ORÇAMENTO CRICIUMA FINAL'!J181</f>
        <v>1919.6724000000002</v>
      </c>
      <c r="E18" s="66"/>
      <c r="F18" s="65"/>
      <c r="G18" s="65"/>
      <c r="H18" s="64">
        <f>1*D18</f>
        <v>1919.6724000000002</v>
      </c>
      <c r="J18" s="59"/>
    </row>
    <row r="19" spans="1:10" ht="12.75">
      <c r="A19" s="60" t="s">
        <v>522</v>
      </c>
      <c r="B19" s="61" t="s">
        <v>523</v>
      </c>
      <c r="C19" s="62" t="s">
        <v>515</v>
      </c>
      <c r="D19" s="63">
        <f>'ORÇAMENTO CRICIUMA FINAL'!J185</f>
        <v>6119.696000000001</v>
      </c>
      <c r="E19" s="66"/>
      <c r="F19" s="65"/>
      <c r="G19" s="64">
        <f>1*D19</f>
        <v>6119.696000000001</v>
      </c>
      <c r="H19" s="65"/>
      <c r="J19" s="59"/>
    </row>
    <row r="20" spans="1:10" ht="12.75">
      <c r="A20" s="60" t="s">
        <v>524</v>
      </c>
      <c r="B20" s="61" t="s">
        <v>525</v>
      </c>
      <c r="C20" s="62" t="s">
        <v>526</v>
      </c>
      <c r="D20" s="63">
        <f>'ORÇAMENTO CRICIUMA FINAL'!J189</f>
        <v>13562.3469</v>
      </c>
      <c r="E20" s="66"/>
      <c r="F20" s="65"/>
      <c r="G20" s="64">
        <f>1*D20</f>
        <v>13562.3469</v>
      </c>
      <c r="H20" s="65"/>
      <c r="J20" s="59"/>
    </row>
    <row r="21" spans="1:10" ht="12.75">
      <c r="A21" s="60" t="s">
        <v>527</v>
      </c>
      <c r="B21" s="61" t="s">
        <v>528</v>
      </c>
      <c r="C21" s="62" t="s">
        <v>529</v>
      </c>
      <c r="D21" s="63">
        <f>'ORÇAMENTO CRICIUMA FINAL'!J203</f>
        <v>17919.1758</v>
      </c>
      <c r="E21" s="66"/>
      <c r="F21" s="65"/>
      <c r="G21" s="65"/>
      <c r="H21" s="64">
        <f>1*D21</f>
        <v>17919.1758</v>
      </c>
      <c r="J21" s="59"/>
    </row>
    <row r="22" spans="1:10" ht="12.75">
      <c r="A22" s="60" t="s">
        <v>530</v>
      </c>
      <c r="B22" s="61" t="s">
        <v>531</v>
      </c>
      <c r="C22" s="62" t="s">
        <v>532</v>
      </c>
      <c r="D22" s="63">
        <f>'ORÇAMENTO CRICIUMA FINAL'!J230</f>
        <v>6912.666000000001</v>
      </c>
      <c r="E22" s="66"/>
      <c r="F22" s="65"/>
      <c r="G22" s="65"/>
      <c r="H22" s="64">
        <f>1*D22</f>
        <v>6912.666000000001</v>
      </c>
      <c r="J22" s="59"/>
    </row>
    <row r="23" spans="1:10" ht="12.75">
      <c r="A23" s="60" t="s">
        <v>533</v>
      </c>
      <c r="B23" s="61" t="s">
        <v>534</v>
      </c>
      <c r="C23" s="62" t="s">
        <v>535</v>
      </c>
      <c r="D23" s="63">
        <f>'ORÇAMENTO CRICIUMA FINAL'!J240</f>
        <v>741.71</v>
      </c>
      <c r="E23" s="66"/>
      <c r="F23" s="65"/>
      <c r="G23" s="65"/>
      <c r="H23" s="64">
        <f>1*D23</f>
        <v>741.71</v>
      </c>
      <c r="J23" s="59"/>
    </row>
    <row r="24" spans="1:10" ht="12.75">
      <c r="A24" s="60" t="s">
        <v>536</v>
      </c>
      <c r="B24" s="61" t="s">
        <v>537</v>
      </c>
      <c r="C24" s="62" t="s">
        <v>535</v>
      </c>
      <c r="D24" s="63">
        <f>'ORÇAMENTO CRICIUMA FINAL'!J245</f>
        <v>254.38800000000003</v>
      </c>
      <c r="E24" s="66"/>
      <c r="F24" s="65"/>
      <c r="G24" s="65"/>
      <c r="H24" s="64">
        <f>1*D24</f>
        <v>254.38800000000003</v>
      </c>
      <c r="J24" s="59"/>
    </row>
    <row r="25" spans="1:10" ht="12.75">
      <c r="A25" s="67" t="s">
        <v>538</v>
      </c>
      <c r="B25" s="68" t="s">
        <v>539</v>
      </c>
      <c r="C25" s="69" t="s">
        <v>540</v>
      </c>
      <c r="D25" s="70">
        <f>'ORÇAMENTO CRICIUMA FINAL'!J249</f>
        <v>1586.2014000000001</v>
      </c>
      <c r="E25" s="71"/>
      <c r="F25" s="72"/>
      <c r="G25" s="72"/>
      <c r="H25" s="73">
        <f>1*D25</f>
        <v>1586.2014000000001</v>
      </c>
      <c r="J25" s="59"/>
    </row>
    <row r="26" spans="1:10" ht="12.75">
      <c r="A26" s="74" t="s">
        <v>541</v>
      </c>
      <c r="B26" s="75" t="s">
        <v>542</v>
      </c>
      <c r="C26" s="76">
        <v>120</v>
      </c>
      <c r="D26" s="77">
        <f>'ORÇAMENTO CRICIUMA FINAL'!J258</f>
        <v>11106</v>
      </c>
      <c r="E26" s="78">
        <f>0.25*$D$26</f>
        <v>2776.5</v>
      </c>
      <c r="F26" s="78">
        <f>0.25*$D$26</f>
        <v>2776.5</v>
      </c>
      <c r="G26" s="78">
        <f>0.25*$D$26</f>
        <v>2776.5</v>
      </c>
      <c r="H26" s="78">
        <f>0.25*$D$26</f>
        <v>2776.5</v>
      </c>
      <c r="J26" s="59"/>
    </row>
    <row r="27" spans="1:8" ht="12.75">
      <c r="A27" s="79"/>
      <c r="B27" s="80"/>
      <c r="C27" s="81"/>
      <c r="D27" s="82"/>
      <c r="E27" s="83"/>
      <c r="F27" s="84"/>
      <c r="G27" s="84"/>
      <c r="H27" s="84"/>
    </row>
    <row r="28" spans="1:8" ht="12.75">
      <c r="A28" s="85"/>
      <c r="B28" s="86" t="s">
        <v>543</v>
      </c>
      <c r="C28" s="85"/>
      <c r="D28" s="87"/>
      <c r="E28" s="88">
        <f>SUM(E6:E25)</f>
        <v>27407.04509</v>
      </c>
      <c r="F28" s="88">
        <f>SUM(F6:F25)</f>
        <v>77412.974207</v>
      </c>
      <c r="G28" s="88">
        <f>SUM(G6:G25)</f>
        <v>119659.74525200001</v>
      </c>
      <c r="H28" s="88">
        <f>SUM(H6:H25)</f>
        <v>61983.607251</v>
      </c>
    </row>
    <row r="29" spans="1:8" ht="12.75">
      <c r="A29" s="89"/>
      <c r="B29" s="90" t="s">
        <v>544</v>
      </c>
      <c r="C29" s="91"/>
      <c r="D29" s="92"/>
      <c r="E29" s="93"/>
      <c r="F29" s="93"/>
      <c r="G29" s="93"/>
      <c r="H29" s="94">
        <f>(E28+F28+G28+H28)</f>
        <v>286463.3718</v>
      </c>
    </row>
    <row r="30" spans="1:10" ht="12.75">
      <c r="A30" s="95"/>
      <c r="B30" s="95" t="s">
        <v>545</v>
      </c>
      <c r="C30" s="96">
        <v>0.25</v>
      </c>
      <c r="D30" s="97"/>
      <c r="E30" s="98">
        <f>E28*C30</f>
        <v>6851.7612725</v>
      </c>
      <c r="F30" s="98">
        <f>F28*C30</f>
        <v>19353.24355175</v>
      </c>
      <c r="G30" s="98">
        <f>G28*C30</f>
        <v>29914.936313000002</v>
      </c>
      <c r="H30" s="98">
        <f>H28*C30</f>
        <v>15495.90181275</v>
      </c>
      <c r="J30" s="59"/>
    </row>
    <row r="31" spans="1:10" ht="12.75">
      <c r="A31" s="99"/>
      <c r="B31" s="86" t="s">
        <v>546</v>
      </c>
      <c r="C31" s="99"/>
      <c r="D31" s="100"/>
      <c r="E31" s="101">
        <f>E26+E28+E30</f>
        <v>37035.3063625</v>
      </c>
      <c r="F31" s="101">
        <f>F26+F28+F30</f>
        <v>99542.71775875</v>
      </c>
      <c r="G31" s="101">
        <f>G26+G28+G30</f>
        <v>152351.181565</v>
      </c>
      <c r="H31" s="101">
        <f>H26+H28+H30</f>
        <v>80256.00906375</v>
      </c>
      <c r="I31" s="102"/>
      <c r="J31" s="103"/>
    </row>
    <row r="32" spans="1:10" ht="12.75">
      <c r="A32" s="99"/>
      <c r="B32" s="86" t="s">
        <v>547</v>
      </c>
      <c r="C32" s="99"/>
      <c r="D32" s="100"/>
      <c r="E32" s="104">
        <f>E31/H35</f>
        <v>0.1003163314315799</v>
      </c>
      <c r="F32" s="104">
        <f>F31/H35</f>
        <v>0.2696281264301363</v>
      </c>
      <c r="G32" s="104">
        <f>G31/H35</f>
        <v>0.41266869711498927</v>
      </c>
      <c r="H32" s="104">
        <f>H31/H35</f>
        <v>0.21738684502329464</v>
      </c>
      <c r="I32" s="102"/>
      <c r="J32" s="103"/>
    </row>
    <row r="33" spans="1:10" ht="12.75">
      <c r="A33" s="99"/>
      <c r="B33" s="86" t="s">
        <v>548</v>
      </c>
      <c r="C33" s="99"/>
      <c r="D33" s="100"/>
      <c r="E33" s="104">
        <f>E32</f>
        <v>0.1003163314315799</v>
      </c>
      <c r="F33" s="104">
        <f>E33+F32</f>
        <v>0.3699444578617162</v>
      </c>
      <c r="G33" s="104">
        <f>F33+G32</f>
        <v>0.7826131549767055</v>
      </c>
      <c r="H33" s="104">
        <f>G33+H32</f>
        <v>1</v>
      </c>
      <c r="I33" s="102"/>
      <c r="J33" s="103"/>
    </row>
    <row r="34" spans="1:10" ht="12.75">
      <c r="A34" s="99"/>
      <c r="B34" s="86" t="s">
        <v>549</v>
      </c>
      <c r="C34" s="99"/>
      <c r="D34" s="100"/>
      <c r="E34" s="101">
        <f>E31</f>
        <v>37035.3063625</v>
      </c>
      <c r="F34" s="101">
        <f>E34+F31</f>
        <v>136578.02412125</v>
      </c>
      <c r="G34" s="101">
        <f>F34+G31</f>
        <v>288929.20568625</v>
      </c>
      <c r="H34" s="101">
        <f>G34+H31</f>
        <v>369185.21475</v>
      </c>
      <c r="I34" s="102"/>
      <c r="J34" s="103"/>
    </row>
    <row r="35" spans="1:8" ht="12.75">
      <c r="A35" s="91"/>
      <c r="B35" s="90" t="s">
        <v>550</v>
      </c>
      <c r="C35" s="91"/>
      <c r="D35" s="92"/>
      <c r="E35" s="93"/>
      <c r="F35" s="93"/>
      <c r="G35" s="93"/>
      <c r="H35" s="105">
        <f>H34</f>
        <v>369185.21475</v>
      </c>
    </row>
    <row r="37" ht="12.75">
      <c r="A37" t="s">
        <v>553</v>
      </c>
    </row>
  </sheetData>
  <mergeCells count="4">
    <mergeCell ref="A3:I3"/>
    <mergeCell ref="A4:I4"/>
    <mergeCell ref="A1:H1"/>
    <mergeCell ref="A2:H2"/>
  </mergeCells>
  <printOptions/>
  <pageMargins left="0.75" right="0.75" top="1" bottom="1" header="0.492125985" footer="0.49212598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diogo</cp:lastModifiedBy>
  <cp:lastPrinted>2010-08-25T17:41:46Z</cp:lastPrinted>
  <dcterms:created xsi:type="dcterms:W3CDTF">2009-09-11T20:51:23Z</dcterms:created>
  <dcterms:modified xsi:type="dcterms:W3CDTF">2010-08-25T17:44:34Z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