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1"/>
  </bookViews>
  <sheets>
    <sheet name="4.2006" sheetId="1" r:id="rId1"/>
    <sheet name="4.2006_sótotais" sheetId="2" r:id="rId2"/>
    <sheet name="Plan1" sheetId="3" r:id="rId3"/>
    <sheet name="Plan2" sheetId="4" r:id="rId4"/>
    <sheet name="Plan3" sheetId="5" r:id="rId5"/>
  </sheets>
  <definedNames/>
  <calcPr fullCalcOnLoad="1"/>
</workbook>
</file>

<file path=xl/sharedStrings.xml><?xml version="1.0" encoding="utf-8"?>
<sst xmlns="http://schemas.openxmlformats.org/spreadsheetml/2006/main" count="206" uniqueCount="89">
  <si>
    <t>Item</t>
  </si>
  <si>
    <t>Descrição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</si>
  <si>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</si>
  <si>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</si>
  <si>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</si>
  <si>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</si>
  <si>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</si>
  <si>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</si>
  <si>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</si>
  <si>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</si>
  <si>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</si>
  <si>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Unidade</t>
  </si>
  <si>
    <t>Quantidade</t>
  </si>
  <si>
    <t>V. Unit. (R$)</t>
  </si>
  <si>
    <t>V. Total (R$)</t>
  </si>
  <si>
    <t>EMPRESA 1</t>
  </si>
  <si>
    <t>EMPRESA 2</t>
  </si>
  <si>
    <t>EMPRESA 3</t>
  </si>
  <si>
    <t>EMPRESA 4</t>
  </si>
  <si>
    <t>Unid.</t>
  </si>
  <si>
    <t>Caixa</t>
  </si>
  <si>
    <t>Cartucho de toner de alto rendimento, preto, microfino, para impressora laser, monocromática, marca Kyocera Mita, mod. Ecosys  FS1010, com rendimento aproximado de 6.000 (seis mil) páginas em papel A4 e cobertura padrão de (5% de área). Não recondicionado e não remanufaturado, com validade mínima de 01 ano.</t>
  </si>
  <si>
    <t>Cartucho de toner preto microfino alta rendimento para impressora Lexmark mod. E332, com capacidade para aproximadamente 6.000 páginas a 5% de área coberta. Não recondicionado e não remanufaturado, com validade mínima de 01 (um) ano.</t>
  </si>
  <si>
    <t>Disquete   para armazenamento   de   dados  (1,44 Mb). Dupla   face,   alta   densidade.   Formato para DOS/Windows. Caixa com 10 (dez) disquetes pretos.</t>
  </si>
  <si>
    <t>Etiqueta auto-adesiva para impressoras laser e jato de tinta, branca,  medindo 69,85 x 69,85,6 mm e contendo 09 unidades por folha em formato carta (215,9 x 279,4 mm), acondicionadas em caixas contendo 100 (cem) folhas cada uma,  validade mínima de 03 anos.</t>
  </si>
  <si>
    <t>Etiqueta auto-adesiva para impressoras laser e jato de tinta, branca,  medindo 33,9x101,6mm e contendo 14 unidades por folha em formato carta (215,9 x 279,4 mm), acondicionadas em caixas contendo 100 (cem) folhas cada uma,  validade mínima de 03 anos.</t>
  </si>
  <si>
    <t>Etiqueta auto-adesiva para impressoras laser e jato de tinta, branca,  medindo 25,4 x 66,7mm e contendo 30 unidades por folha em formato carta (215,9 x 279,4 mm), acondicionadas em caixas contendo 100 (cem) folhas cada uma,  validade mínima de 03 anos.</t>
  </si>
  <si>
    <t>Etiqueta auto-adesiva para impressoras matricial, medindo 148 x 49,2 mm e contendo 06 unidades por folha, acondicionadas em caixas com 500 folhas, validade mínima de 03 anos. Caixa com 100 folhas.</t>
  </si>
  <si>
    <t>Etiqueta auto-adesiva, para  impressoras inkjet e laser,  branca,  medindo aproximadamente 46,5mm X 63,5mm, em folha contendo 18 etiquetas, acondicionadas em caixas contendo 100 (cem) folhas cada uma, com validade mínima de 03 (três) anos.</t>
  </si>
  <si>
    <t>Formulário contínuo, em 03 (três) vias,  auto copiativo, 80 colunas, microserrilhado, caixa com 1.000 jogos.</t>
  </si>
  <si>
    <t>EMPRESA 5</t>
  </si>
  <si>
    <t>CUSTO MÉDIO</t>
  </si>
  <si>
    <t>Planilha de Custos</t>
  </si>
  <si>
    <t>Qtdade</t>
  </si>
  <si>
    <t>PLANILHA DE CUSTOS</t>
  </si>
  <si>
    <t>1.1.1.1</t>
  </si>
  <si>
    <t>1.1.1.2</t>
  </si>
  <si>
    <t>1.1.1.3</t>
  </si>
  <si>
    <t>1.1.1.4</t>
  </si>
  <si>
    <t>1.1.1.5</t>
  </si>
  <si>
    <t>Latas de 18 l</t>
  </si>
  <si>
    <t>e1 casas da agua</t>
  </si>
  <si>
    <t>e2 casa das tintas</t>
  </si>
  <si>
    <t>e5 calegari</t>
  </si>
  <si>
    <t>TOTAL:</t>
  </si>
  <si>
    <t>Empresa 3:  Orçamento encaminhado em 28/09/2005.</t>
  </si>
  <si>
    <t>Empresa 1:  Orçamento encaminhado em 27/09/2005, ratificada em 19/10/2005.</t>
  </si>
  <si>
    <t>Empresa 2:  Orçamento encaminhado em 27/09/2005, ratificada em 19/10/2005.</t>
  </si>
  <si>
    <t>Empresa 4:  Orçamento encaminhado em 27/09/2005.</t>
  </si>
  <si>
    <t>Latas de 3,6 l</t>
  </si>
  <si>
    <t>V.Total (R$)</t>
  </si>
  <si>
    <t>EMPRESA 6</t>
  </si>
  <si>
    <t>Qtid.</t>
  </si>
  <si>
    <t>Par</t>
  </si>
  <si>
    <t>gr brasil</t>
  </si>
  <si>
    <t>Empresa 1:  Orçamento emitido em 29/5/2006.</t>
  </si>
  <si>
    <t>promoarte</t>
  </si>
  <si>
    <t>Empresa 2:  Orçamento emitido em 5/6/2006.</t>
  </si>
  <si>
    <t>Empresa 3:  Orçamento emitido em 5/6/2006.</t>
  </si>
  <si>
    <t>lessa buss</t>
  </si>
  <si>
    <t>Empresa 4:  Orçamento emitido em 7/6/2006.</t>
  </si>
  <si>
    <t>capital</t>
  </si>
  <si>
    <t>Empresa 5:  Orçamento emitido em 6/6/2006.</t>
  </si>
  <si>
    <t>são josé</t>
  </si>
  <si>
    <t>SZ</t>
  </si>
  <si>
    <t>Empresa 6:  Orçamento emitido em 13/6/2006.</t>
  </si>
  <si>
    <t>EMPRESA 7</t>
  </si>
  <si>
    <t>EMPRESA 8</t>
  </si>
  <si>
    <t>Empresa 7:  Orçamento emitido em 14/6/2006.</t>
  </si>
  <si>
    <t>Armando Pagano</t>
  </si>
  <si>
    <t>1.1.10</t>
  </si>
  <si>
    <t>1.1.11</t>
  </si>
  <si>
    <t>Empresa 8:  Orçamento emitido em 14/6/2006.</t>
  </si>
  <si>
    <t>EMPRESA 9</t>
  </si>
  <si>
    <t>EMPRESA 10</t>
  </si>
  <si>
    <t>custo médio</t>
  </si>
  <si>
    <t>cento</t>
  </si>
  <si>
    <t>milheiro</t>
  </si>
  <si>
    <t>bloco</t>
  </si>
  <si>
    <t>Empresa 1:    Orçamento emitido em 29/05/2006 e ratificado em 29/06/2006.</t>
  </si>
  <si>
    <t>Empresa 2:    Orçamento emitido em 05/06/2006 e ratificado em 29/06/2006.</t>
  </si>
  <si>
    <t>Empresa 3:    Orçamento emitido em 05/06/2006.</t>
  </si>
  <si>
    <t>Empresa 4:    Orçamento emitido em 05/06/2006.</t>
  </si>
  <si>
    <t>Empresa 5:    Orçamento emitido em 07/06/2006 e ratificado em 29/06/2006.</t>
  </si>
  <si>
    <t>Empresa 6:    Orçamento emitido em 06/06/2006 e ratificado em 29/06/2006.</t>
  </si>
  <si>
    <t>Empresa 7:    Orçamento emitido em 13/06/2006, retificado em  11/07/2006.</t>
  </si>
  <si>
    <t>Empresa 8:    Orçamento emitido em 14/06/2006 e ratificado em 29/06/2006 e retificado em 12/07/2006.</t>
  </si>
  <si>
    <t>Empresa 9:    Orçamento emitido em 14/06/2006 e ratificado em 29/06/2006 e retificado em 11/07/2006.</t>
  </si>
  <si>
    <t>Empresa 10:   Orçamento emitido em 27/06/2006 e retificado em 12/07/2006.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</si>
</sst>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.00;[Red]#,##0.00"/>
    <numFmt numFmtId="171" formatCode="0.0"/>
    <numFmt numFmtId="172" formatCode="#,##0.000;[Red]#,##0.00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70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170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170" fontId="0" fillId="0" borderId="0" xfId="0" applyNumberFormat="1" applyFont="1" applyAlignment="1">
      <alignment/>
    </xf>
    <xf numFmtId="0" fontId="3" fillId="0" borderId="0" xfId="0" applyFont="1" applyAlignment="1">
      <alignment/>
    </xf>
    <xf numFmtId="170" fontId="5" fillId="0" borderId="0" xfId="0" applyNumberFormat="1" applyFont="1" applyAlignment="1">
      <alignment/>
    </xf>
    <xf numFmtId="0" fontId="5" fillId="0" borderId="0" xfId="0" applyFont="1" applyAlignment="1">
      <alignment/>
    </xf>
    <xf numFmtId="172" fontId="0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16" fontId="7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zoomScale="85" zoomScaleNormal="85" workbookViewId="0" topLeftCell="A1">
      <selection activeCell="K7" sqref="K7"/>
    </sheetView>
  </sheetViews>
  <sheetFormatPr defaultColWidth="9.140625" defaultRowHeight="12.75"/>
  <cols>
    <col min="1" max="1" width="6.28125" style="23" customWidth="1"/>
    <col min="2" max="2" width="6.421875" style="23" customWidth="1"/>
    <col min="3" max="3" width="8.140625" style="23" customWidth="1"/>
    <col min="4" max="4" width="7.57421875" style="23" customWidth="1"/>
    <col min="5" max="5" width="10.28125" style="23" bestFit="1" customWidth="1"/>
    <col min="6" max="6" width="7.57421875" style="23" customWidth="1"/>
    <col min="7" max="7" width="10.28125" style="23" bestFit="1" customWidth="1"/>
    <col min="8" max="8" width="7.7109375" style="23" customWidth="1"/>
    <col min="9" max="11" width="8.140625" style="23" customWidth="1"/>
    <col min="12" max="12" width="7.28125" style="23" customWidth="1"/>
    <col min="13" max="13" width="9.140625" style="23" customWidth="1"/>
    <col min="14" max="14" width="7.140625" style="23" customWidth="1"/>
    <col min="15" max="15" width="8.57421875" style="23" customWidth="1"/>
    <col min="16" max="16" width="7.421875" style="23" customWidth="1"/>
    <col min="17" max="23" width="8.8515625" style="23" customWidth="1"/>
    <col min="24" max="24" width="7.28125" style="23" customWidth="1"/>
    <col min="25" max="25" width="9.57421875" style="23" customWidth="1"/>
    <col min="26" max="16384" width="9.140625" style="23" customWidth="1"/>
  </cols>
  <sheetData>
    <row r="1" spans="1:25" ht="19.5" customHeight="1">
      <c r="A1" s="17" t="s">
        <v>34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15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15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3:25" ht="12.75" customHeight="1">
      <c r="C4" s="24"/>
      <c r="D4" s="35" t="s">
        <v>15</v>
      </c>
      <c r="E4" s="36"/>
      <c r="F4" s="35" t="s">
        <v>16</v>
      </c>
      <c r="G4" s="36"/>
      <c r="H4" s="35" t="s">
        <v>17</v>
      </c>
      <c r="I4" s="36"/>
      <c r="J4" s="35" t="s">
        <v>18</v>
      </c>
      <c r="K4" s="36"/>
      <c r="L4" s="35" t="s">
        <v>18</v>
      </c>
      <c r="M4" s="36"/>
      <c r="N4" s="35" t="s">
        <v>30</v>
      </c>
      <c r="O4" s="36"/>
      <c r="P4" s="35" t="s">
        <v>51</v>
      </c>
      <c r="Q4" s="36"/>
      <c r="R4" s="35" t="s">
        <v>66</v>
      </c>
      <c r="S4" s="39"/>
      <c r="T4" s="35" t="s">
        <v>67</v>
      </c>
      <c r="U4" s="39"/>
      <c r="V4" s="35" t="s">
        <v>67</v>
      </c>
      <c r="W4" s="39"/>
      <c r="X4" s="37" t="s">
        <v>31</v>
      </c>
      <c r="Y4" s="38"/>
    </row>
    <row r="5" spans="1:26" ht="38.25">
      <c r="A5" s="5" t="s">
        <v>0</v>
      </c>
      <c r="B5" s="5" t="s">
        <v>52</v>
      </c>
      <c r="C5" s="5" t="s">
        <v>11</v>
      </c>
      <c r="D5" s="20" t="s">
        <v>13</v>
      </c>
      <c r="E5" s="20" t="s">
        <v>50</v>
      </c>
      <c r="F5" s="20" t="s">
        <v>13</v>
      </c>
      <c r="G5" s="20" t="s">
        <v>50</v>
      </c>
      <c r="H5" s="20" t="s">
        <v>13</v>
      </c>
      <c r="I5" s="20" t="s">
        <v>50</v>
      </c>
      <c r="J5" s="20" t="s">
        <v>13</v>
      </c>
      <c r="K5" s="20" t="s">
        <v>50</v>
      </c>
      <c r="L5" s="20" t="s">
        <v>13</v>
      </c>
      <c r="M5" s="20" t="s">
        <v>50</v>
      </c>
      <c r="N5" s="20" t="s">
        <v>13</v>
      </c>
      <c r="O5" s="20" t="s">
        <v>50</v>
      </c>
      <c r="P5" s="20" t="s">
        <v>13</v>
      </c>
      <c r="Q5" s="20" t="s">
        <v>50</v>
      </c>
      <c r="R5" s="20" t="s">
        <v>13</v>
      </c>
      <c r="S5" s="20" t="s">
        <v>50</v>
      </c>
      <c r="T5" s="20" t="s">
        <v>13</v>
      </c>
      <c r="U5" s="20" t="s">
        <v>50</v>
      </c>
      <c r="V5" s="20" t="s">
        <v>13</v>
      </c>
      <c r="W5" s="20" t="s">
        <v>50</v>
      </c>
      <c r="X5" s="20" t="s">
        <v>13</v>
      </c>
      <c r="Y5" s="20" t="s">
        <v>50</v>
      </c>
      <c r="Z5" s="25"/>
    </row>
    <row r="6" spans="1:26" ht="12.75">
      <c r="A6" s="12" t="s">
        <v>2</v>
      </c>
      <c r="B6" s="22">
        <v>1000</v>
      </c>
      <c r="C6" s="21" t="s">
        <v>11</v>
      </c>
      <c r="D6" s="13">
        <v>0.89</v>
      </c>
      <c r="E6" s="13">
        <f>D6*B6</f>
        <v>890</v>
      </c>
      <c r="F6" s="13">
        <v>1.41</v>
      </c>
      <c r="G6" s="13">
        <f>F6*B6</f>
        <v>1410</v>
      </c>
      <c r="H6" s="13">
        <v>1.36</v>
      </c>
      <c r="I6" s="13">
        <f>B6*H6</f>
        <v>1360</v>
      </c>
      <c r="J6" s="13">
        <v>1.4391</v>
      </c>
      <c r="K6" s="13">
        <f>J6*B6</f>
        <v>1439.1000000000001</v>
      </c>
      <c r="L6" s="13">
        <v>3.1</v>
      </c>
      <c r="M6" s="13">
        <f>L6*B6</f>
        <v>3100</v>
      </c>
      <c r="N6" s="13">
        <v>1.37</v>
      </c>
      <c r="O6" s="13">
        <f>N6*B6</f>
        <v>1370</v>
      </c>
      <c r="P6" s="13"/>
      <c r="Q6" s="13">
        <f aca="true" t="shared" si="0" ref="Q6:Q16">P6*B6</f>
        <v>0</v>
      </c>
      <c r="S6" s="13">
        <f>B6*R6</f>
        <v>0</v>
      </c>
      <c r="T6" s="13"/>
      <c r="U6" s="13">
        <f>T6*B6</f>
        <v>0</v>
      </c>
      <c r="V6" s="13"/>
      <c r="W6" s="13">
        <f>V6*B6</f>
        <v>0</v>
      </c>
      <c r="X6" s="13">
        <f>ROUND(AVERAGE(D6,F6,H6,L6,N6,P6,R6,T6),2)</f>
        <v>1.63</v>
      </c>
      <c r="Y6" s="13">
        <f>X6*B6</f>
        <v>1630</v>
      </c>
      <c r="Z6" s="24"/>
    </row>
    <row r="7" spans="1:26" ht="12.75">
      <c r="A7" s="12" t="s">
        <v>3</v>
      </c>
      <c r="B7" s="22">
        <v>100</v>
      </c>
      <c r="C7" s="21" t="s">
        <v>11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>
        <f t="shared" si="0"/>
        <v>0</v>
      </c>
      <c r="R7" s="13">
        <v>49.87</v>
      </c>
      <c r="S7" s="13">
        <f aca="true" t="shared" si="1" ref="S7:S16">B7*R7</f>
        <v>4987</v>
      </c>
      <c r="T7" s="13">
        <v>44</v>
      </c>
      <c r="U7" s="13">
        <f aca="true" t="shared" si="2" ref="U7:U16">T7*B7</f>
        <v>4400</v>
      </c>
      <c r="V7" s="13">
        <f>2450/B7</f>
        <v>24.5</v>
      </c>
      <c r="W7" s="13">
        <f aca="true" t="shared" si="3" ref="W7:W16">V7*B7</f>
        <v>2450</v>
      </c>
      <c r="X7" s="13">
        <f aca="true" t="shared" si="4" ref="X7:X16">ROUND(AVERAGE(D7,F7,H7,L7,N7,P7,R7,T7),2)</f>
        <v>46.94</v>
      </c>
      <c r="Y7" s="13">
        <f aca="true" t="shared" si="5" ref="Y7:Y16">X7*B7</f>
        <v>4694</v>
      </c>
      <c r="Z7" s="24"/>
    </row>
    <row r="8" spans="1:26" ht="12.75">
      <c r="A8" s="12" t="s">
        <v>4</v>
      </c>
      <c r="B8" s="22">
        <v>400</v>
      </c>
      <c r="C8" s="21" t="s">
        <v>53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>
        <f t="shared" si="0"/>
        <v>0</v>
      </c>
      <c r="R8" s="13">
        <v>39.1</v>
      </c>
      <c r="S8" s="13">
        <f t="shared" si="1"/>
        <v>15640</v>
      </c>
      <c r="T8" s="13">
        <v>16.8</v>
      </c>
      <c r="U8" s="13">
        <f t="shared" si="2"/>
        <v>6720</v>
      </c>
      <c r="V8" s="13">
        <f>10600/B8</f>
        <v>26.5</v>
      </c>
      <c r="W8" s="13">
        <f t="shared" si="3"/>
        <v>10600</v>
      </c>
      <c r="X8" s="13">
        <f t="shared" si="4"/>
        <v>27.95</v>
      </c>
      <c r="Y8" s="13">
        <f t="shared" si="5"/>
        <v>11180</v>
      </c>
      <c r="Z8" s="24"/>
    </row>
    <row r="9" spans="1:26" ht="12.75">
      <c r="A9" s="12" t="s">
        <v>5</v>
      </c>
      <c r="B9" s="22">
        <v>400</v>
      </c>
      <c r="C9" s="21" t="s">
        <v>11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>
        <v>16.57</v>
      </c>
      <c r="Q9" s="13">
        <f t="shared" si="0"/>
        <v>6628</v>
      </c>
      <c r="R9" s="13">
        <v>39.1</v>
      </c>
      <c r="S9" s="13">
        <f t="shared" si="1"/>
        <v>15640</v>
      </c>
      <c r="T9" s="13">
        <v>16.8</v>
      </c>
      <c r="U9" s="13">
        <f t="shared" si="2"/>
        <v>6720</v>
      </c>
      <c r="V9" s="13">
        <f>10600/B9</f>
        <v>26.5</v>
      </c>
      <c r="W9" s="13">
        <f t="shared" si="3"/>
        <v>10600</v>
      </c>
      <c r="X9" s="13">
        <f t="shared" si="4"/>
        <v>24.16</v>
      </c>
      <c r="Y9" s="13">
        <f t="shared" si="5"/>
        <v>9664</v>
      </c>
      <c r="Z9" s="24"/>
    </row>
    <row r="10" spans="1:25" ht="12.75">
      <c r="A10" s="12" t="s">
        <v>6</v>
      </c>
      <c r="B10" s="22">
        <v>100</v>
      </c>
      <c r="C10" s="21" t="s">
        <v>11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>
        <f t="shared" si="0"/>
        <v>0</v>
      </c>
      <c r="R10" s="13">
        <v>37.91</v>
      </c>
      <c r="S10" s="13">
        <f t="shared" si="1"/>
        <v>3790.9999999999995</v>
      </c>
      <c r="T10" s="13">
        <v>45</v>
      </c>
      <c r="U10" s="13">
        <f t="shared" si="2"/>
        <v>4500</v>
      </c>
      <c r="V10" s="13">
        <f>1900/B10</f>
        <v>19</v>
      </c>
      <c r="W10" s="13">
        <f t="shared" si="3"/>
        <v>1900</v>
      </c>
      <c r="X10" s="13">
        <f t="shared" si="4"/>
        <v>41.46</v>
      </c>
      <c r="Y10" s="13">
        <f t="shared" si="5"/>
        <v>4146</v>
      </c>
    </row>
    <row r="11" spans="1:25" ht="12.75">
      <c r="A11" s="12" t="s">
        <v>7</v>
      </c>
      <c r="B11" s="22">
        <v>10000</v>
      </c>
      <c r="C11" s="21" t="s">
        <v>11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>
        <v>0.19</v>
      </c>
      <c r="Q11" s="13">
        <f t="shared" si="0"/>
        <v>1900</v>
      </c>
      <c r="R11" s="30">
        <v>0.6437</v>
      </c>
      <c r="S11" s="13">
        <f t="shared" si="1"/>
        <v>6437.000000000001</v>
      </c>
      <c r="T11" s="13">
        <v>0.9</v>
      </c>
      <c r="U11" s="13">
        <f t="shared" si="2"/>
        <v>9000</v>
      </c>
      <c r="V11" s="13">
        <f>980/B11</f>
        <v>0.098</v>
      </c>
      <c r="W11" s="13">
        <f t="shared" si="3"/>
        <v>980</v>
      </c>
      <c r="X11" s="13">
        <f t="shared" si="4"/>
        <v>0.58</v>
      </c>
      <c r="Y11" s="13">
        <f t="shared" si="5"/>
        <v>5800</v>
      </c>
    </row>
    <row r="12" spans="1:25" ht="12.75">
      <c r="A12" s="12" t="s">
        <v>8</v>
      </c>
      <c r="B12" s="22">
        <v>140</v>
      </c>
      <c r="C12" s="21" t="s">
        <v>11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>
        <f t="shared" si="0"/>
        <v>0</v>
      </c>
      <c r="R12" s="13">
        <v>21.7</v>
      </c>
      <c r="S12" s="13">
        <f t="shared" si="1"/>
        <v>3038</v>
      </c>
      <c r="T12" s="13">
        <v>5.9</v>
      </c>
      <c r="U12" s="13">
        <f t="shared" si="2"/>
        <v>826</v>
      </c>
      <c r="V12" s="13">
        <f>1950/B12</f>
        <v>13.928571428571429</v>
      </c>
      <c r="W12" s="13">
        <f t="shared" si="3"/>
        <v>1950</v>
      </c>
      <c r="X12" s="13">
        <f t="shared" si="4"/>
        <v>13.8</v>
      </c>
      <c r="Y12" s="13">
        <f t="shared" si="5"/>
        <v>1932</v>
      </c>
    </row>
    <row r="13" spans="1:25" ht="12.75">
      <c r="A13" s="12" t="s">
        <v>9</v>
      </c>
      <c r="B13" s="22">
        <v>400</v>
      </c>
      <c r="C13" s="21" t="s">
        <v>11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>
        <v>16.57</v>
      </c>
      <c r="Q13" s="13">
        <f t="shared" si="0"/>
        <v>6628</v>
      </c>
      <c r="R13" s="13">
        <v>31.2</v>
      </c>
      <c r="S13" s="13">
        <f t="shared" si="1"/>
        <v>12480</v>
      </c>
      <c r="T13" s="13">
        <v>18.9</v>
      </c>
      <c r="U13" s="13">
        <f t="shared" si="2"/>
        <v>7559.999999999999</v>
      </c>
      <c r="V13" s="13">
        <f>10550/B13</f>
        <v>26.375</v>
      </c>
      <c r="W13" s="13">
        <f t="shared" si="3"/>
        <v>10550</v>
      </c>
      <c r="X13" s="13">
        <f t="shared" si="4"/>
        <v>22.22</v>
      </c>
      <c r="Y13" s="13">
        <f t="shared" si="5"/>
        <v>8888</v>
      </c>
    </row>
    <row r="14" spans="1:25" ht="12.75">
      <c r="A14" s="12" t="s">
        <v>10</v>
      </c>
      <c r="B14" s="22">
        <v>168</v>
      </c>
      <c r="C14" s="21" t="s">
        <v>11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>
        <f t="shared" si="0"/>
        <v>0</v>
      </c>
      <c r="R14" s="13">
        <v>39.1</v>
      </c>
      <c r="S14" s="13">
        <f t="shared" si="1"/>
        <v>6568.8</v>
      </c>
      <c r="T14" s="13">
        <v>32.4</v>
      </c>
      <c r="U14" s="13">
        <f t="shared" si="2"/>
        <v>5443.2</v>
      </c>
      <c r="V14" s="13">
        <f>2508/B14</f>
        <v>14.928571428571429</v>
      </c>
      <c r="W14" s="13">
        <f t="shared" si="3"/>
        <v>2508</v>
      </c>
      <c r="X14" s="13">
        <f t="shared" si="4"/>
        <v>35.75</v>
      </c>
      <c r="Y14" s="13">
        <f t="shared" si="5"/>
        <v>6006</v>
      </c>
    </row>
    <row r="15" spans="1:25" ht="12.75">
      <c r="A15" s="12" t="s">
        <v>70</v>
      </c>
      <c r="B15" s="22">
        <v>5000</v>
      </c>
      <c r="C15" s="21" t="s">
        <v>11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>
        <v>0.21</v>
      </c>
      <c r="Q15" s="13">
        <f t="shared" si="0"/>
        <v>1050</v>
      </c>
      <c r="R15" s="13">
        <v>0.7725</v>
      </c>
      <c r="S15" s="13">
        <f t="shared" si="1"/>
        <v>3862.5</v>
      </c>
      <c r="T15" s="13">
        <v>0.9</v>
      </c>
      <c r="U15" s="13">
        <f t="shared" si="2"/>
        <v>4500</v>
      </c>
      <c r="V15" s="13">
        <f>510/B15</f>
        <v>0.102</v>
      </c>
      <c r="W15" s="13">
        <f t="shared" si="3"/>
        <v>509.99999999999994</v>
      </c>
      <c r="X15" s="13">
        <f t="shared" si="4"/>
        <v>0.63</v>
      </c>
      <c r="Y15" s="13">
        <f t="shared" si="5"/>
        <v>3150</v>
      </c>
    </row>
    <row r="16" spans="1:25" ht="12.75">
      <c r="A16" s="12" t="s">
        <v>71</v>
      </c>
      <c r="B16" s="22">
        <v>140</v>
      </c>
      <c r="C16" s="21" t="s">
        <v>11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>
        <v>24.83</v>
      </c>
      <c r="Q16" s="13">
        <f t="shared" si="0"/>
        <v>3476.2</v>
      </c>
      <c r="R16" s="13">
        <v>22.03</v>
      </c>
      <c r="S16" s="13">
        <f t="shared" si="1"/>
        <v>3084.2000000000003</v>
      </c>
      <c r="T16" s="13">
        <v>5.9</v>
      </c>
      <c r="U16" s="13">
        <f t="shared" si="2"/>
        <v>826</v>
      </c>
      <c r="V16" s="13">
        <f>1950/B16</f>
        <v>13.928571428571429</v>
      </c>
      <c r="W16" s="13">
        <f t="shared" si="3"/>
        <v>1950</v>
      </c>
      <c r="X16" s="13">
        <f t="shared" si="4"/>
        <v>17.59</v>
      </c>
      <c r="Y16" s="13">
        <f t="shared" si="5"/>
        <v>2462.6</v>
      </c>
    </row>
    <row r="17" spans="1:25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 s="13">
        <f>SUM(Y6:Y16)</f>
        <v>59552.6</v>
      </c>
    </row>
    <row r="18" spans="7:15" ht="12.75">
      <c r="G18" s="28"/>
      <c r="H18" s="29"/>
      <c r="I18" s="29"/>
      <c r="J18" s="29"/>
      <c r="K18" s="29"/>
      <c r="O18" s="26"/>
    </row>
    <row r="19" spans="1:12" ht="12.75">
      <c r="A19" s="27" t="s">
        <v>55</v>
      </c>
      <c r="B19" s="27"/>
      <c r="C19" s="27"/>
      <c r="D19" s="27"/>
      <c r="E19" s="27"/>
      <c r="F19"/>
      <c r="G19" t="s">
        <v>54</v>
      </c>
      <c r="H19"/>
      <c r="I19"/>
      <c r="J19"/>
      <c r="K19"/>
      <c r="L19"/>
    </row>
    <row r="20" spans="1:12" ht="12.75">
      <c r="A20" s="27" t="s">
        <v>57</v>
      </c>
      <c r="B20" s="27"/>
      <c r="C20" s="27"/>
      <c r="D20" s="27"/>
      <c r="E20" s="27"/>
      <c r="F20"/>
      <c r="G20" t="s">
        <v>56</v>
      </c>
      <c r="H20"/>
      <c r="I20"/>
      <c r="J20"/>
      <c r="K20"/>
      <c r="L20"/>
    </row>
    <row r="21" spans="1:12" ht="12.75">
      <c r="A21" s="27" t="s">
        <v>58</v>
      </c>
      <c r="B21" s="27"/>
      <c r="C21" s="27"/>
      <c r="D21" s="27"/>
      <c r="E21" s="27"/>
      <c r="F21"/>
      <c r="G21" t="s">
        <v>59</v>
      </c>
      <c r="H21"/>
      <c r="I21"/>
      <c r="J21"/>
      <c r="K21"/>
      <c r="L21"/>
    </row>
    <row r="22" spans="1:12" ht="12.75">
      <c r="A22" s="27" t="s">
        <v>60</v>
      </c>
      <c r="B22" s="27"/>
      <c r="C22" s="27"/>
      <c r="D22" s="27"/>
      <c r="E22" s="27"/>
      <c r="F22"/>
      <c r="G22" t="s">
        <v>61</v>
      </c>
      <c r="H22"/>
      <c r="I22"/>
      <c r="J22"/>
      <c r="K22"/>
      <c r="L22"/>
    </row>
    <row r="23" spans="1:12" ht="12.75">
      <c r="A23" s="27" t="s">
        <v>62</v>
      </c>
      <c r="B23" s="27"/>
      <c r="C23" s="27"/>
      <c r="D23" s="27"/>
      <c r="E23" s="27"/>
      <c r="F23"/>
      <c r="G23" t="s">
        <v>63</v>
      </c>
      <c r="H23"/>
      <c r="I23"/>
      <c r="J23"/>
      <c r="K23"/>
      <c r="L23"/>
    </row>
    <row r="24" spans="1:12" ht="12.75">
      <c r="A24" s="27" t="s">
        <v>65</v>
      </c>
      <c r="B24" s="27"/>
      <c r="C24" s="27"/>
      <c r="D24" s="27"/>
      <c r="E24" s="27"/>
      <c r="F24"/>
      <c r="G24" t="s">
        <v>64</v>
      </c>
      <c r="H24"/>
      <c r="I24"/>
      <c r="J24"/>
      <c r="K24"/>
      <c r="L24"/>
    </row>
    <row r="25" spans="1:12" ht="12.75">
      <c r="A25" s="27" t="s">
        <v>68</v>
      </c>
      <c r="F25"/>
      <c r="G25" t="s">
        <v>69</v>
      </c>
      <c r="H25"/>
      <c r="I25"/>
      <c r="J25"/>
      <c r="K25"/>
      <c r="L25"/>
    </row>
    <row r="26" spans="1:11" ht="12.75">
      <c r="A26" s="27" t="s">
        <v>72</v>
      </c>
      <c r="F26"/>
      <c r="G26" t="s">
        <v>59</v>
      </c>
      <c r="H26"/>
      <c r="I26"/>
      <c r="J26"/>
      <c r="K26"/>
    </row>
    <row r="27" spans="6:11" ht="12.75">
      <c r="F27"/>
      <c r="G27"/>
      <c r="H27"/>
      <c r="I27"/>
      <c r="J27"/>
      <c r="K27"/>
    </row>
  </sheetData>
  <mergeCells count="11">
    <mergeCell ref="X4:Y4"/>
    <mergeCell ref="L4:M4"/>
    <mergeCell ref="N4:O4"/>
    <mergeCell ref="P4:Q4"/>
    <mergeCell ref="R4:S4"/>
    <mergeCell ref="T4:U4"/>
    <mergeCell ref="V4:W4"/>
    <mergeCell ref="D4:E4"/>
    <mergeCell ref="F4:G4"/>
    <mergeCell ref="H4:I4"/>
    <mergeCell ref="J4:K4"/>
  </mergeCells>
  <printOptions/>
  <pageMargins left="0.65" right="0.2755905511811024" top="2.7952755905511815" bottom="0.984251968503937" header="0.4724409448818898" footer="0.5118110236220472"/>
  <pageSetup horizontalDpi="300" verticalDpi="300" orientation="landscape" scale="90" r:id="rId1"/>
  <headerFooter alignWithMargins="0">
    <oddFooter>&amp;C&amp;8&amp;F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zoomScale="85" zoomScaleNormal="85" workbookViewId="0" topLeftCell="A1">
      <selection activeCell="N13" sqref="N13"/>
    </sheetView>
  </sheetViews>
  <sheetFormatPr defaultColWidth="9.140625" defaultRowHeight="12.75"/>
  <cols>
    <col min="1" max="1" width="6.28125" style="23" customWidth="1"/>
    <col min="2" max="2" width="6.421875" style="23" customWidth="1"/>
    <col min="3" max="3" width="8.140625" style="23" customWidth="1"/>
    <col min="4" max="4" width="11.57421875" style="23" bestFit="1" customWidth="1"/>
    <col min="5" max="5" width="11.57421875" style="23" customWidth="1"/>
    <col min="6" max="12" width="11.57421875" style="23" bestFit="1" customWidth="1"/>
    <col min="13" max="13" width="12.57421875" style="23" bestFit="1" customWidth="1"/>
    <col min="14" max="14" width="11.57421875" style="23" bestFit="1" customWidth="1"/>
    <col min="15" max="16384" width="9.140625" style="23" customWidth="1"/>
  </cols>
  <sheetData>
    <row r="1" spans="1:14" ht="19.5" customHeight="1">
      <c r="A1" s="40" t="s">
        <v>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3:14" ht="12.75" customHeight="1">
      <c r="C2" s="24"/>
      <c r="D2" s="31" t="s">
        <v>15</v>
      </c>
      <c r="E2" s="31" t="s">
        <v>16</v>
      </c>
      <c r="F2" s="31" t="s">
        <v>17</v>
      </c>
      <c r="G2" s="31" t="s">
        <v>18</v>
      </c>
      <c r="H2" s="31" t="s">
        <v>30</v>
      </c>
      <c r="I2" s="31" t="s">
        <v>51</v>
      </c>
      <c r="J2" s="31" t="s">
        <v>66</v>
      </c>
      <c r="K2" s="31" t="s">
        <v>67</v>
      </c>
      <c r="L2" s="31" t="s">
        <v>73</v>
      </c>
      <c r="M2" s="31" t="s">
        <v>74</v>
      </c>
      <c r="N2" s="33" t="s">
        <v>75</v>
      </c>
    </row>
    <row r="3" spans="1:15" ht="12.75" customHeight="1">
      <c r="A3" s="5" t="s">
        <v>0</v>
      </c>
      <c r="B3" s="5" t="s">
        <v>52</v>
      </c>
      <c r="C3" s="5" t="s">
        <v>11</v>
      </c>
      <c r="D3" s="20" t="s">
        <v>50</v>
      </c>
      <c r="E3" s="20" t="s">
        <v>50</v>
      </c>
      <c r="F3" s="20" t="s">
        <v>50</v>
      </c>
      <c r="G3" s="20" t="s">
        <v>50</v>
      </c>
      <c r="H3" s="20" t="s">
        <v>50</v>
      </c>
      <c r="I3" s="20" t="s">
        <v>50</v>
      </c>
      <c r="J3" s="20" t="s">
        <v>50</v>
      </c>
      <c r="K3" s="20" t="s">
        <v>50</v>
      </c>
      <c r="L3" s="20" t="s">
        <v>50</v>
      </c>
      <c r="M3" s="20" t="s">
        <v>50</v>
      </c>
      <c r="N3" s="20" t="s">
        <v>50</v>
      </c>
      <c r="O3" s="25"/>
    </row>
    <row r="4" spans="1:15" ht="12.75">
      <c r="A4" s="12">
        <v>1</v>
      </c>
      <c r="B4" s="22">
        <v>1000</v>
      </c>
      <c r="C4" s="21" t="s">
        <v>11</v>
      </c>
      <c r="D4" s="13">
        <v>890</v>
      </c>
      <c r="E4" s="13">
        <v>1410</v>
      </c>
      <c r="F4" s="13">
        <v>1439.1</v>
      </c>
      <c r="G4" s="13">
        <v>1360</v>
      </c>
      <c r="H4" s="13">
        <v>3100</v>
      </c>
      <c r="I4" s="13">
        <v>1370</v>
      </c>
      <c r="J4" s="13"/>
      <c r="K4" s="13"/>
      <c r="L4" s="13"/>
      <c r="M4" s="13"/>
      <c r="N4" s="13">
        <f>ROUND(AVERAGE(D4:M4),2)</f>
        <v>1594.85</v>
      </c>
      <c r="O4" s="24"/>
    </row>
    <row r="5" spans="1:15" ht="12.75">
      <c r="A5" s="12">
        <v>2</v>
      </c>
      <c r="B5" s="22">
        <v>100</v>
      </c>
      <c r="C5" s="21" t="s">
        <v>76</v>
      </c>
      <c r="D5" s="13"/>
      <c r="E5" s="13"/>
      <c r="F5" s="13"/>
      <c r="G5" s="13"/>
      <c r="H5" s="13"/>
      <c r="I5" s="13"/>
      <c r="J5" s="13"/>
      <c r="K5" s="13">
        <v>4987</v>
      </c>
      <c r="L5" s="13">
        <v>4400</v>
      </c>
      <c r="M5" s="13">
        <v>2450</v>
      </c>
      <c r="N5" s="13">
        <f aca="true" t="shared" si="0" ref="N5:N11">ROUND(AVERAGE(D5:M5),2)</f>
        <v>3945.67</v>
      </c>
      <c r="O5" s="24"/>
    </row>
    <row r="6" spans="1:15" ht="12.75">
      <c r="A6" s="12">
        <v>3</v>
      </c>
      <c r="B6" s="22">
        <v>400</v>
      </c>
      <c r="C6" s="21" t="s">
        <v>77</v>
      </c>
      <c r="D6" s="13"/>
      <c r="E6" s="13"/>
      <c r="F6" s="13"/>
      <c r="G6" s="13"/>
      <c r="H6" s="13"/>
      <c r="I6" s="13"/>
      <c r="J6" s="13"/>
      <c r="K6" s="13">
        <v>15640</v>
      </c>
      <c r="L6" s="13">
        <v>6720</v>
      </c>
      <c r="M6" s="13">
        <v>10600</v>
      </c>
      <c r="N6" s="13">
        <f t="shared" si="0"/>
        <v>10986.67</v>
      </c>
      <c r="O6" s="24"/>
    </row>
    <row r="7" spans="1:15" ht="12.75">
      <c r="A7" s="12">
        <v>4</v>
      </c>
      <c r="B7" s="22">
        <v>400</v>
      </c>
      <c r="C7" s="21" t="s">
        <v>77</v>
      </c>
      <c r="D7" s="13"/>
      <c r="E7" s="13"/>
      <c r="F7" s="13"/>
      <c r="G7" s="13"/>
      <c r="H7" s="13"/>
      <c r="I7" s="13"/>
      <c r="J7" s="13">
        <v>6628</v>
      </c>
      <c r="K7" s="13">
        <v>15640</v>
      </c>
      <c r="L7" s="13">
        <v>6720</v>
      </c>
      <c r="M7" s="13">
        <v>10600</v>
      </c>
      <c r="N7" s="13">
        <f t="shared" si="0"/>
        <v>9897</v>
      </c>
      <c r="O7" s="24"/>
    </row>
    <row r="8" spans="1:14" s="14" customFormat="1" ht="12.75">
      <c r="A8" s="12">
        <v>5</v>
      </c>
      <c r="B8" s="22">
        <v>268</v>
      </c>
      <c r="C8" s="21" t="s">
        <v>76</v>
      </c>
      <c r="D8" s="13"/>
      <c r="E8" s="13"/>
      <c r="F8" s="13"/>
      <c r="G8" s="13"/>
      <c r="H8" s="13"/>
      <c r="I8" s="13"/>
      <c r="J8" s="13"/>
      <c r="K8" s="13">
        <f>268*39.1</f>
        <v>10478.800000000001</v>
      </c>
      <c r="L8" s="13">
        <f>45*268</f>
        <v>12060</v>
      </c>
      <c r="M8" s="13">
        <v>4824</v>
      </c>
      <c r="N8" s="13">
        <f t="shared" si="0"/>
        <v>9120.93</v>
      </c>
    </row>
    <row r="9" spans="1:14" s="14" customFormat="1" ht="12.75">
      <c r="A9" s="12">
        <v>6</v>
      </c>
      <c r="B9" s="22">
        <v>15000</v>
      </c>
      <c r="C9" s="21" t="s">
        <v>78</v>
      </c>
      <c r="D9" s="13"/>
      <c r="E9" s="13"/>
      <c r="F9" s="13"/>
      <c r="G9" s="13"/>
      <c r="H9" s="13"/>
      <c r="I9" s="13"/>
      <c r="J9" s="13">
        <f>1900+950</f>
        <v>2850</v>
      </c>
      <c r="K9" s="13">
        <f>15000*0.6437</f>
        <v>9655.5</v>
      </c>
      <c r="L9" s="13">
        <f>9000+4500</f>
        <v>13500</v>
      </c>
      <c r="M9" s="13">
        <f>1800+900</f>
        <v>2700</v>
      </c>
      <c r="N9" s="13">
        <f t="shared" si="0"/>
        <v>7176.38</v>
      </c>
    </row>
    <row r="10" spans="1:14" s="14" customFormat="1" ht="12.75">
      <c r="A10" s="12">
        <v>7</v>
      </c>
      <c r="B10" s="22">
        <v>280</v>
      </c>
      <c r="C10" s="21" t="s">
        <v>76</v>
      </c>
      <c r="D10" s="13"/>
      <c r="E10" s="13"/>
      <c r="F10" s="13"/>
      <c r="G10" s="13"/>
      <c r="H10" s="13"/>
      <c r="I10" s="13"/>
      <c r="J10" s="13">
        <f>3476.2+3476.2</f>
        <v>6952.4</v>
      </c>
      <c r="K10" s="13">
        <f>280*22.03</f>
        <v>6168.400000000001</v>
      </c>
      <c r="L10" s="13">
        <f>5.9*280</f>
        <v>1652</v>
      </c>
      <c r="M10" s="13">
        <f>17*280</f>
        <v>4760</v>
      </c>
      <c r="N10" s="13">
        <f t="shared" si="0"/>
        <v>4883.2</v>
      </c>
    </row>
    <row r="11" spans="1:14" ht="12.75">
      <c r="A11" s="12">
        <v>8</v>
      </c>
      <c r="B11" s="22">
        <v>400</v>
      </c>
      <c r="C11" s="21" t="s">
        <v>77</v>
      </c>
      <c r="D11" s="13"/>
      <c r="E11" s="13"/>
      <c r="F11" s="13"/>
      <c r="G11" s="13"/>
      <c r="H11" s="13"/>
      <c r="I11" s="13"/>
      <c r="J11" s="13">
        <v>6628</v>
      </c>
      <c r="K11" s="13">
        <v>12480</v>
      </c>
      <c r="L11" s="13">
        <v>7560</v>
      </c>
      <c r="M11" s="13">
        <v>10550</v>
      </c>
      <c r="N11" s="13">
        <f t="shared" si="0"/>
        <v>9304.5</v>
      </c>
    </row>
    <row r="12" spans="1:14" ht="12.75">
      <c r="A12"/>
      <c r="B12"/>
      <c r="C12"/>
      <c r="D12"/>
      <c r="E12"/>
      <c r="F12"/>
      <c r="G12"/>
      <c r="H12"/>
      <c r="I12"/>
      <c r="J12"/>
      <c r="K12"/>
      <c r="L12"/>
      <c r="M12"/>
      <c r="N12" s="15">
        <f>SUM(N4:N11)</f>
        <v>56909.2</v>
      </c>
    </row>
    <row r="13" spans="5:9" ht="12.75">
      <c r="E13" s="28"/>
      <c r="F13" s="29"/>
      <c r="G13" s="29"/>
      <c r="I13" s="26"/>
    </row>
    <row r="14" spans="1:7" ht="12.75">
      <c r="A14" s="27" t="s">
        <v>79</v>
      </c>
      <c r="B14" s="27"/>
      <c r="C14" s="27"/>
      <c r="D14" s="27"/>
      <c r="F14" s="34"/>
      <c r="G14"/>
    </row>
    <row r="15" spans="1:7" ht="12.75">
      <c r="A15" s="27" t="s">
        <v>80</v>
      </c>
      <c r="B15" s="27"/>
      <c r="C15" s="27"/>
      <c r="D15" s="27"/>
      <c r="F15" s="34"/>
      <c r="G15"/>
    </row>
    <row r="16" spans="1:7" ht="12.75">
      <c r="A16" s="27" t="s">
        <v>81</v>
      </c>
      <c r="B16" s="27"/>
      <c r="C16" s="27"/>
      <c r="D16" s="27"/>
      <c r="F16" s="34"/>
      <c r="G16"/>
    </row>
    <row r="17" spans="1:7" ht="12.75">
      <c r="A17" s="27" t="s">
        <v>82</v>
      </c>
      <c r="B17" s="27"/>
      <c r="C17" s="27"/>
      <c r="D17" s="27"/>
      <c r="F17" s="34"/>
      <c r="G17"/>
    </row>
    <row r="18" spans="1:7" ht="12.75">
      <c r="A18" s="27" t="s">
        <v>83</v>
      </c>
      <c r="B18" s="27"/>
      <c r="C18" s="27"/>
      <c r="D18" s="27"/>
      <c r="F18" s="34"/>
      <c r="G18"/>
    </row>
    <row r="19" spans="1:7" ht="12.75">
      <c r="A19" s="27" t="s">
        <v>84</v>
      </c>
      <c r="B19" s="27"/>
      <c r="C19" s="27"/>
      <c r="D19" s="27"/>
      <c r="F19" s="34"/>
      <c r="G19"/>
    </row>
    <row r="20" spans="1:7" ht="12.75">
      <c r="A20" s="27" t="s">
        <v>85</v>
      </c>
      <c r="F20" s="34"/>
      <c r="G20"/>
    </row>
    <row r="21" spans="1:7" ht="12.75">
      <c r="A21" s="27" t="s">
        <v>86</v>
      </c>
      <c r="F21" s="34"/>
      <c r="G21"/>
    </row>
    <row r="22" spans="1:7" ht="12.75">
      <c r="A22" s="27" t="s">
        <v>87</v>
      </c>
      <c r="F22" s="34"/>
      <c r="G22"/>
    </row>
    <row r="23" spans="1:7" ht="12.75">
      <c r="A23" s="27" t="s">
        <v>88</v>
      </c>
      <c r="F23" s="34"/>
      <c r="G23" s="32"/>
    </row>
  </sheetData>
  <mergeCells count="1">
    <mergeCell ref="A1:N1"/>
  </mergeCells>
  <printOptions/>
  <pageMargins left="0.1968503937007874" right="0.2755905511811024" top="2.7952755905511815" bottom="0.984251968503937" header="0.4724409448818898" footer="0.5118110236220472"/>
  <pageSetup fitToHeight="1" fitToWidth="1" horizontalDpi="300" verticalDpi="300" orientation="landscape" scale="91" r:id="rId1"/>
  <headerFooter alignWithMargins="0">
    <oddFooter>&amp;C&amp;8&amp;F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E1">
      <selection activeCell="O5" sqref="O5"/>
    </sheetView>
  </sheetViews>
  <sheetFormatPr defaultColWidth="9.140625" defaultRowHeight="12.75"/>
  <cols>
    <col min="2" max="2" width="51.140625" style="1" customWidth="1"/>
    <col min="3" max="3" width="18.28125" style="2" customWidth="1"/>
    <col min="4" max="4" width="9.140625" style="3" customWidth="1"/>
  </cols>
  <sheetData>
    <row r="1" spans="2:16" ht="12.75">
      <c r="B1" s="41" t="s">
        <v>32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3" spans="5:16" ht="12.75">
      <c r="E3" s="42" t="s">
        <v>15</v>
      </c>
      <c r="F3" s="43"/>
      <c r="G3" s="42" t="s">
        <v>16</v>
      </c>
      <c r="H3" s="43"/>
      <c r="I3" s="42" t="s">
        <v>17</v>
      </c>
      <c r="J3" s="43"/>
      <c r="K3" s="42" t="s">
        <v>18</v>
      </c>
      <c r="L3" s="43"/>
      <c r="M3" s="42" t="s">
        <v>30</v>
      </c>
      <c r="N3" s="43"/>
      <c r="O3" s="44" t="s">
        <v>31</v>
      </c>
      <c r="P3" s="44"/>
    </row>
    <row r="4" spans="1:16" s="4" customFormat="1" ht="25.5">
      <c r="A4" s="5" t="s">
        <v>0</v>
      </c>
      <c r="B4" s="6" t="s">
        <v>1</v>
      </c>
      <c r="C4" s="6" t="s">
        <v>12</v>
      </c>
      <c r="D4" s="5" t="s">
        <v>11</v>
      </c>
      <c r="E4" s="6" t="s">
        <v>13</v>
      </c>
      <c r="F4" s="6" t="s">
        <v>14</v>
      </c>
      <c r="G4" s="6" t="s">
        <v>13</v>
      </c>
      <c r="H4" s="6" t="s">
        <v>14</v>
      </c>
      <c r="I4" s="6" t="s">
        <v>13</v>
      </c>
      <c r="J4" s="6" t="s">
        <v>14</v>
      </c>
      <c r="K4" s="6" t="s">
        <v>13</v>
      </c>
      <c r="L4" s="6" t="s">
        <v>14</v>
      </c>
      <c r="M4" s="6" t="s">
        <v>13</v>
      </c>
      <c r="N4" s="6" t="s">
        <v>14</v>
      </c>
      <c r="O4" s="6" t="s">
        <v>13</v>
      </c>
      <c r="P4" s="6" t="s">
        <v>14</v>
      </c>
    </row>
    <row r="5" spans="1:17" ht="76.5">
      <c r="A5" s="7" t="s">
        <v>2</v>
      </c>
      <c r="B5" s="8" t="s">
        <v>21</v>
      </c>
      <c r="C5" s="9">
        <v>100</v>
      </c>
      <c r="D5" s="10" t="s">
        <v>19</v>
      </c>
      <c r="E5" s="11"/>
      <c r="F5" s="11">
        <f>C5*E5</f>
        <v>0</v>
      </c>
      <c r="G5" s="11"/>
      <c r="H5" s="11">
        <f>C5*G5</f>
        <v>0</v>
      </c>
      <c r="I5" s="11">
        <v>294</v>
      </c>
      <c r="J5" s="11">
        <f>C5*I5</f>
        <v>29400</v>
      </c>
      <c r="K5" s="11">
        <v>370.6</v>
      </c>
      <c r="L5" s="11">
        <f>C5*K5</f>
        <v>37060</v>
      </c>
      <c r="M5" s="11"/>
      <c r="N5" s="11">
        <f>C5*M5</f>
        <v>0</v>
      </c>
      <c r="O5" s="11">
        <f>ROUND(AVERAGE(E5,G5,I5,K5,M5),2)</f>
        <v>332.3</v>
      </c>
      <c r="P5" s="11">
        <f>O5*C5</f>
        <v>33230</v>
      </c>
      <c r="Q5" s="4">
        <f>COUNT(E5,G5,I5,K5,M5)</f>
        <v>2</v>
      </c>
    </row>
    <row r="6" spans="1:17" ht="63.75">
      <c r="A6" s="7" t="s">
        <v>3</v>
      </c>
      <c r="B6" s="8" t="s">
        <v>22</v>
      </c>
      <c r="C6" s="9">
        <v>30</v>
      </c>
      <c r="D6" s="10" t="s">
        <v>19</v>
      </c>
      <c r="E6" s="11">
        <v>510</v>
      </c>
      <c r="F6" s="11">
        <f aca="true" t="shared" si="0" ref="F6:F13">C6*E6</f>
        <v>15300</v>
      </c>
      <c r="G6" s="11">
        <v>515.03</v>
      </c>
      <c r="H6" s="11">
        <f aca="true" t="shared" si="1" ref="H6:H13">C6*G6</f>
        <v>15450.9</v>
      </c>
      <c r="I6" s="11">
        <v>439</v>
      </c>
      <c r="J6" s="11">
        <f aca="true" t="shared" si="2" ref="J6:J13">C6*I6</f>
        <v>13170</v>
      </c>
      <c r="K6" s="11"/>
      <c r="L6" s="11">
        <f aca="true" t="shared" si="3" ref="L6:L13">C6*K6</f>
        <v>0</v>
      </c>
      <c r="M6" s="11"/>
      <c r="N6" s="11">
        <f aca="true" t="shared" si="4" ref="N6:N13">C6*M6</f>
        <v>0</v>
      </c>
      <c r="O6" s="11">
        <f aca="true" t="shared" si="5" ref="O6:O13">ROUND(AVERAGE(E6,G6,I6,K6,M6),2)</f>
        <v>488.01</v>
      </c>
      <c r="P6" s="11">
        <f aca="true" t="shared" si="6" ref="P6:P13">O6*C6</f>
        <v>14640.3</v>
      </c>
      <c r="Q6" s="4">
        <f aca="true" t="shared" si="7" ref="Q6:Q13">COUNT(E6,G6,I6,K6,M6)</f>
        <v>3</v>
      </c>
    </row>
    <row r="7" spans="1:17" ht="38.25">
      <c r="A7" s="7" t="s">
        <v>4</v>
      </c>
      <c r="B7" s="8" t="s">
        <v>23</v>
      </c>
      <c r="C7" s="9">
        <v>200</v>
      </c>
      <c r="D7" s="10" t="s">
        <v>20</v>
      </c>
      <c r="E7" s="11"/>
      <c r="F7" s="11">
        <f t="shared" si="0"/>
        <v>0</v>
      </c>
      <c r="G7" s="11">
        <v>6.46</v>
      </c>
      <c r="H7" s="11">
        <f t="shared" si="1"/>
        <v>1292</v>
      </c>
      <c r="I7" s="11">
        <v>5.1</v>
      </c>
      <c r="J7" s="11">
        <f t="shared" si="2"/>
        <v>1019.9999999999999</v>
      </c>
      <c r="K7" s="11"/>
      <c r="L7" s="11">
        <f t="shared" si="3"/>
        <v>0</v>
      </c>
      <c r="M7" s="11">
        <v>6.41</v>
      </c>
      <c r="N7" s="11">
        <f t="shared" si="4"/>
        <v>1282</v>
      </c>
      <c r="O7" s="11">
        <f t="shared" si="5"/>
        <v>5.99</v>
      </c>
      <c r="P7" s="11">
        <f t="shared" si="6"/>
        <v>1198</v>
      </c>
      <c r="Q7" s="4">
        <f t="shared" si="7"/>
        <v>3</v>
      </c>
    </row>
    <row r="8" spans="1:17" ht="63.75">
      <c r="A8" s="7" t="s">
        <v>5</v>
      </c>
      <c r="B8" s="8" t="s">
        <v>24</v>
      </c>
      <c r="C8" s="9">
        <v>10</v>
      </c>
      <c r="D8" s="10" t="s">
        <v>20</v>
      </c>
      <c r="E8" s="11"/>
      <c r="F8" s="11">
        <f t="shared" si="0"/>
        <v>0</v>
      </c>
      <c r="G8" s="11"/>
      <c r="H8" s="11">
        <f t="shared" si="1"/>
        <v>0</v>
      </c>
      <c r="I8" s="11">
        <v>26</v>
      </c>
      <c r="J8" s="11">
        <f t="shared" si="2"/>
        <v>260</v>
      </c>
      <c r="K8" s="11"/>
      <c r="L8" s="11">
        <f t="shared" si="3"/>
        <v>0</v>
      </c>
      <c r="M8" s="11">
        <v>19</v>
      </c>
      <c r="N8" s="11">
        <f t="shared" si="4"/>
        <v>190</v>
      </c>
      <c r="O8" s="11">
        <f t="shared" si="5"/>
        <v>22.5</v>
      </c>
      <c r="P8" s="11">
        <f t="shared" si="6"/>
        <v>225</v>
      </c>
      <c r="Q8" s="4">
        <f t="shared" si="7"/>
        <v>2</v>
      </c>
    </row>
    <row r="9" spans="1:17" ht="63.75">
      <c r="A9" s="7" t="s">
        <v>6</v>
      </c>
      <c r="B9" s="8" t="s">
        <v>25</v>
      </c>
      <c r="C9" s="9">
        <v>20</v>
      </c>
      <c r="D9" s="10" t="s">
        <v>20</v>
      </c>
      <c r="E9" s="11"/>
      <c r="F9" s="11">
        <f t="shared" si="0"/>
        <v>0</v>
      </c>
      <c r="G9" s="11"/>
      <c r="H9" s="11">
        <f t="shared" si="1"/>
        <v>0</v>
      </c>
      <c r="I9" s="11">
        <v>26</v>
      </c>
      <c r="J9" s="11">
        <f t="shared" si="2"/>
        <v>520</v>
      </c>
      <c r="K9" s="11"/>
      <c r="L9" s="11">
        <f t="shared" si="3"/>
        <v>0</v>
      </c>
      <c r="M9" s="11">
        <v>19</v>
      </c>
      <c r="N9" s="11">
        <f t="shared" si="4"/>
        <v>380</v>
      </c>
      <c r="O9" s="11">
        <f t="shared" si="5"/>
        <v>22.5</v>
      </c>
      <c r="P9" s="11">
        <f t="shared" si="6"/>
        <v>450</v>
      </c>
      <c r="Q9" s="4">
        <f t="shared" si="7"/>
        <v>2</v>
      </c>
    </row>
    <row r="10" spans="1:17" ht="63.75">
      <c r="A10" s="7" t="s">
        <v>7</v>
      </c>
      <c r="B10" s="8" t="s">
        <v>26</v>
      </c>
      <c r="C10" s="9">
        <v>10</v>
      </c>
      <c r="D10" s="10" t="s">
        <v>20</v>
      </c>
      <c r="E10" s="11"/>
      <c r="F10" s="11">
        <f t="shared" si="0"/>
        <v>0</v>
      </c>
      <c r="G10" s="11"/>
      <c r="H10" s="11">
        <f t="shared" si="1"/>
        <v>0</v>
      </c>
      <c r="I10" s="11">
        <v>26</v>
      </c>
      <c r="J10" s="11">
        <f t="shared" si="2"/>
        <v>260</v>
      </c>
      <c r="K10" s="11"/>
      <c r="L10" s="11">
        <f t="shared" si="3"/>
        <v>0</v>
      </c>
      <c r="M10" s="11">
        <v>19</v>
      </c>
      <c r="N10" s="11">
        <f t="shared" si="4"/>
        <v>190</v>
      </c>
      <c r="O10" s="11">
        <f t="shared" si="5"/>
        <v>22.5</v>
      </c>
      <c r="P10" s="11">
        <f t="shared" si="6"/>
        <v>225</v>
      </c>
      <c r="Q10" s="4">
        <f t="shared" si="7"/>
        <v>2</v>
      </c>
    </row>
    <row r="11" spans="1:17" ht="51">
      <c r="A11" s="7" t="s">
        <v>8</v>
      </c>
      <c r="B11" s="8" t="s">
        <v>27</v>
      </c>
      <c r="C11" s="9">
        <v>4</v>
      </c>
      <c r="D11" s="10" t="s">
        <v>20</v>
      </c>
      <c r="E11" s="11"/>
      <c r="F11" s="11">
        <f t="shared" si="0"/>
        <v>0</v>
      </c>
      <c r="G11" s="11"/>
      <c r="H11" s="11">
        <f t="shared" si="1"/>
        <v>0</v>
      </c>
      <c r="I11" s="11">
        <v>78</v>
      </c>
      <c r="J11" s="11">
        <f t="shared" si="2"/>
        <v>312</v>
      </c>
      <c r="K11" s="11"/>
      <c r="L11" s="11">
        <f t="shared" si="3"/>
        <v>0</v>
      </c>
      <c r="M11" s="11">
        <v>50.5</v>
      </c>
      <c r="N11" s="11">
        <f t="shared" si="4"/>
        <v>202</v>
      </c>
      <c r="O11" s="11">
        <f t="shared" si="5"/>
        <v>64.25</v>
      </c>
      <c r="P11" s="11">
        <f t="shared" si="6"/>
        <v>257</v>
      </c>
      <c r="Q11" s="4">
        <f t="shared" si="7"/>
        <v>2</v>
      </c>
    </row>
    <row r="12" spans="1:17" ht="63.75">
      <c r="A12" s="7" t="s">
        <v>9</v>
      </c>
      <c r="B12" s="8" t="s">
        <v>28</v>
      </c>
      <c r="C12" s="9">
        <v>10</v>
      </c>
      <c r="D12" s="10" t="s">
        <v>20</v>
      </c>
      <c r="E12" s="11"/>
      <c r="F12" s="11">
        <f t="shared" si="0"/>
        <v>0</v>
      </c>
      <c r="G12" s="11"/>
      <c r="H12" s="11">
        <f t="shared" si="1"/>
        <v>0</v>
      </c>
      <c r="I12" s="11">
        <v>26</v>
      </c>
      <c r="J12" s="11">
        <f t="shared" si="2"/>
        <v>260</v>
      </c>
      <c r="K12" s="11"/>
      <c r="L12" s="11">
        <f t="shared" si="3"/>
        <v>0</v>
      </c>
      <c r="M12" s="11">
        <v>19</v>
      </c>
      <c r="N12" s="11">
        <f t="shared" si="4"/>
        <v>190</v>
      </c>
      <c r="O12" s="11">
        <f t="shared" si="5"/>
        <v>22.5</v>
      </c>
      <c r="P12" s="11">
        <f t="shared" si="6"/>
        <v>225</v>
      </c>
      <c r="Q12" s="4">
        <f t="shared" si="7"/>
        <v>2</v>
      </c>
    </row>
    <row r="13" spans="1:17" ht="25.5">
      <c r="A13" s="7" t="s">
        <v>10</v>
      </c>
      <c r="B13" s="8" t="s">
        <v>29</v>
      </c>
      <c r="C13" s="9">
        <v>10</v>
      </c>
      <c r="D13" s="10" t="s">
        <v>20</v>
      </c>
      <c r="E13" s="11"/>
      <c r="F13" s="11">
        <f t="shared" si="0"/>
        <v>0</v>
      </c>
      <c r="G13" s="11"/>
      <c r="H13" s="11">
        <f t="shared" si="1"/>
        <v>0</v>
      </c>
      <c r="I13" s="11"/>
      <c r="J13" s="11">
        <f t="shared" si="2"/>
        <v>0</v>
      </c>
      <c r="K13" s="11"/>
      <c r="L13" s="11">
        <f t="shared" si="3"/>
        <v>0</v>
      </c>
      <c r="M13" s="11">
        <v>142</v>
      </c>
      <c r="N13" s="11">
        <f t="shared" si="4"/>
        <v>1420</v>
      </c>
      <c r="O13" s="11">
        <f t="shared" si="5"/>
        <v>142</v>
      </c>
      <c r="P13" s="11">
        <f t="shared" si="6"/>
        <v>1420</v>
      </c>
      <c r="Q13" s="4">
        <f t="shared" si="7"/>
        <v>1</v>
      </c>
    </row>
  </sheetData>
  <mergeCells count="7">
    <mergeCell ref="B1:P1"/>
    <mergeCell ref="M3:N3"/>
    <mergeCell ref="O3:P3"/>
    <mergeCell ref="E3:F3"/>
    <mergeCell ref="G3:H3"/>
    <mergeCell ref="I3:J3"/>
    <mergeCell ref="K3:L3"/>
  </mergeCells>
  <printOptions/>
  <pageMargins left="0.75" right="0.75" top="1" bottom="1" header="0.492125985" footer="0.49212598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zoomScale="85" zoomScaleNormal="85" workbookViewId="0" topLeftCell="A1">
      <selection activeCell="C11" sqref="C11"/>
    </sheetView>
  </sheetViews>
  <sheetFormatPr defaultColWidth="9.140625" defaultRowHeight="12.75"/>
  <cols>
    <col min="1" max="1" width="7.421875" style="0" customWidth="1"/>
    <col min="2" max="2" width="8.00390625" style="0" customWidth="1"/>
    <col min="3" max="3" width="11.421875" style="0" bestFit="1" customWidth="1"/>
    <col min="4" max="4" width="7.8515625" style="0" customWidth="1"/>
    <col min="5" max="5" width="9.421875" style="0" customWidth="1"/>
    <col min="6" max="6" width="8.00390625" style="0" customWidth="1"/>
    <col min="10" max="10" width="8.00390625" style="0" customWidth="1"/>
    <col min="12" max="12" width="8.421875" style="0" customWidth="1"/>
    <col min="13" max="13" width="10.421875" style="0" customWidth="1"/>
  </cols>
  <sheetData>
    <row r="1" spans="1:13" ht="19.5" customHeight="1">
      <c r="A1" s="40" t="s">
        <v>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5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2:13" ht="12.75">
      <c r="B3" s="2"/>
      <c r="C3" s="3"/>
      <c r="D3" s="42" t="s">
        <v>15</v>
      </c>
      <c r="E3" s="43"/>
      <c r="F3" s="42" t="s">
        <v>16</v>
      </c>
      <c r="G3" s="43"/>
      <c r="H3" s="42" t="s">
        <v>17</v>
      </c>
      <c r="I3" s="43"/>
      <c r="J3" s="42" t="s">
        <v>18</v>
      </c>
      <c r="K3" s="43"/>
      <c r="L3" s="44" t="s">
        <v>31</v>
      </c>
      <c r="M3" s="44"/>
    </row>
    <row r="4" spans="1:13" ht="25.5">
      <c r="A4" s="5" t="s">
        <v>0</v>
      </c>
      <c r="B4" s="6" t="s">
        <v>33</v>
      </c>
      <c r="C4" s="5" t="s">
        <v>11</v>
      </c>
      <c r="D4" s="6" t="s">
        <v>13</v>
      </c>
      <c r="E4" s="6" t="s">
        <v>14</v>
      </c>
      <c r="F4" s="6" t="s">
        <v>13</v>
      </c>
      <c r="G4" s="6" t="s">
        <v>14</v>
      </c>
      <c r="H4" s="6" t="s">
        <v>13</v>
      </c>
      <c r="I4" s="6" t="s">
        <v>14</v>
      </c>
      <c r="J4" s="6" t="s">
        <v>13</v>
      </c>
      <c r="K4" s="6" t="s">
        <v>14</v>
      </c>
      <c r="L4" s="6" t="s">
        <v>13</v>
      </c>
      <c r="M4" s="6" t="s">
        <v>14</v>
      </c>
    </row>
    <row r="5" spans="1:13" s="14" customFormat="1" ht="12.75">
      <c r="A5" s="12" t="s">
        <v>35</v>
      </c>
      <c r="B5" s="16">
        <v>15</v>
      </c>
      <c r="C5" s="19" t="s">
        <v>40</v>
      </c>
      <c r="D5" s="13">
        <v>208.6</v>
      </c>
      <c r="E5" s="13">
        <f>D5*B5</f>
        <v>3129</v>
      </c>
      <c r="F5" s="13">
        <v>95</v>
      </c>
      <c r="G5" s="13">
        <f>F5*B5</f>
        <v>1425</v>
      </c>
      <c r="H5" s="13">
        <v>115</v>
      </c>
      <c r="I5" s="13">
        <f>H5*B5</f>
        <v>1725</v>
      </c>
      <c r="J5" s="13"/>
      <c r="K5" s="13"/>
      <c r="L5" s="13">
        <f>ROUND(AVERAGE(D5,F5,H5,J5),2)</f>
        <v>139.53</v>
      </c>
      <c r="M5" s="13">
        <f>L5*B5</f>
        <v>2092.95</v>
      </c>
    </row>
    <row r="6" spans="1:13" ht="12.75">
      <c r="A6" s="7" t="s">
        <v>36</v>
      </c>
      <c r="B6" s="9">
        <v>20</v>
      </c>
      <c r="C6" s="19" t="s">
        <v>40</v>
      </c>
      <c r="D6" s="13">
        <v>208.6</v>
      </c>
      <c r="E6" s="13">
        <f>D6*B6</f>
        <v>4172</v>
      </c>
      <c r="F6" s="13">
        <v>95</v>
      </c>
      <c r="G6" s="13">
        <f>F6*B6</f>
        <v>1900</v>
      </c>
      <c r="H6" s="13">
        <v>115</v>
      </c>
      <c r="I6" s="13">
        <f>H6*B6</f>
        <v>2300</v>
      </c>
      <c r="J6" s="13">
        <v>199.5</v>
      </c>
      <c r="K6" s="13">
        <f>B6*J6</f>
        <v>3990</v>
      </c>
      <c r="L6" s="13">
        <f>ROUND(AVERAGE(D6,F6,H6,J6),2)</f>
        <v>154.53</v>
      </c>
      <c r="M6" s="13">
        <f>L6*B6</f>
        <v>3090.6</v>
      </c>
    </row>
    <row r="7" spans="1:13" ht="12.75">
      <c r="A7" s="7" t="s">
        <v>37</v>
      </c>
      <c r="B7" s="9">
        <v>12</v>
      </c>
      <c r="C7" s="19" t="s">
        <v>40</v>
      </c>
      <c r="D7" s="13"/>
      <c r="E7" s="13"/>
      <c r="F7" s="13">
        <v>108</v>
      </c>
      <c r="G7" s="13">
        <f>F7*B7</f>
        <v>1296</v>
      </c>
      <c r="H7" s="13">
        <v>129</v>
      </c>
      <c r="I7" s="13">
        <f>H7*B7</f>
        <v>1548</v>
      </c>
      <c r="J7" s="13">
        <v>125</v>
      </c>
      <c r="K7" s="13">
        <f>B7*J7</f>
        <v>1500</v>
      </c>
      <c r="L7" s="13">
        <f>ROUND(AVERAGE(D7,F7,H7,J7),2)</f>
        <v>120.67</v>
      </c>
      <c r="M7" s="13">
        <f>L7*B7</f>
        <v>1448.04</v>
      </c>
    </row>
    <row r="8" spans="1:13" ht="12.75">
      <c r="A8" s="7" t="s">
        <v>38</v>
      </c>
      <c r="B8" s="9">
        <v>10</v>
      </c>
      <c r="C8" s="19" t="s">
        <v>49</v>
      </c>
      <c r="D8" s="13">
        <v>53.7</v>
      </c>
      <c r="E8" s="13">
        <f>D8*B8</f>
        <v>537</v>
      </c>
      <c r="F8" s="13">
        <v>43</v>
      </c>
      <c r="G8" s="13">
        <f>F8*B8</f>
        <v>430</v>
      </c>
      <c r="H8" s="13">
        <v>35.5</v>
      </c>
      <c r="I8" s="13">
        <f>H8*B8</f>
        <v>355</v>
      </c>
      <c r="J8" s="13">
        <v>51</v>
      </c>
      <c r="K8" s="13">
        <f>B8*J8</f>
        <v>510</v>
      </c>
      <c r="L8" s="13">
        <f>ROUND(AVERAGE(D8,F8,H8,J8),2)</f>
        <v>45.8</v>
      </c>
      <c r="M8" s="13">
        <f>L8*B8</f>
        <v>458</v>
      </c>
    </row>
    <row r="9" spans="1:13" ht="12.75">
      <c r="A9" s="7" t="s">
        <v>39</v>
      </c>
      <c r="B9" s="9">
        <v>5</v>
      </c>
      <c r="C9" s="19" t="s">
        <v>49</v>
      </c>
      <c r="D9" s="13"/>
      <c r="E9" s="13"/>
      <c r="F9" s="13">
        <v>43</v>
      </c>
      <c r="G9" s="13">
        <f>F9*B9</f>
        <v>215</v>
      </c>
      <c r="H9" s="13">
        <v>35.5</v>
      </c>
      <c r="I9" s="13">
        <f>H9*B9</f>
        <v>177.5</v>
      </c>
      <c r="J9" s="13">
        <v>53</v>
      </c>
      <c r="K9" s="13">
        <f>B9*J9</f>
        <v>265</v>
      </c>
      <c r="L9" s="13">
        <f>ROUND(AVERAGE(D9,F9,H9,J9),2)</f>
        <v>43.83</v>
      </c>
      <c r="M9" s="13">
        <f>L9*B9</f>
        <v>219.14999999999998</v>
      </c>
    </row>
    <row r="10" spans="12:13" ht="12.75">
      <c r="L10" s="18" t="s">
        <v>44</v>
      </c>
      <c r="M10" s="15">
        <f>SUM(M5:M9)</f>
        <v>7308.739999999999</v>
      </c>
    </row>
    <row r="12" ht="12.75">
      <c r="A12" t="s">
        <v>46</v>
      </c>
    </row>
    <row r="13" ht="12.75">
      <c r="A13" t="s">
        <v>47</v>
      </c>
    </row>
    <row r="14" ht="12.75">
      <c r="A14" t="s">
        <v>45</v>
      </c>
    </row>
    <row r="15" ht="12.75">
      <c r="A15" t="s">
        <v>48</v>
      </c>
    </row>
    <row r="34" ht="12.75">
      <c r="A34" t="s">
        <v>41</v>
      </c>
    </row>
    <row r="35" ht="12.75">
      <c r="A35" t="s">
        <v>42</v>
      </c>
    </row>
    <row r="38" ht="12.75">
      <c r="A38" t="s">
        <v>43</v>
      </c>
    </row>
  </sheetData>
  <mergeCells count="6">
    <mergeCell ref="H3:I3"/>
    <mergeCell ref="L3:M3"/>
    <mergeCell ref="A1:M1"/>
    <mergeCell ref="D3:E3"/>
    <mergeCell ref="F3:G3"/>
    <mergeCell ref="J3:K3"/>
  </mergeCells>
  <printOptions/>
  <pageMargins left="1.94" right="0.46" top="2.71" bottom="1" header="0.47" footer="0.492125985"/>
  <pageSetup horizontalDpi="300" verticalDpi="300" orientation="landscape" scale="90" r:id="rId1"/>
  <headerFooter alignWithMargins="0"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catia</dc:creator>
  <cp:keywords/>
  <dc:description/>
  <cp:lastModifiedBy>vrezza</cp:lastModifiedBy>
  <cp:lastPrinted>2006-07-12T21:51:28Z</cp:lastPrinted>
  <dcterms:created xsi:type="dcterms:W3CDTF">2005-06-13T18:28:10Z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